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/>
  </bookViews>
  <sheets>
    <sheet name="课程进度（旅游升学）" sheetId="10" r:id="rId1"/>
    <sheet name="学时安排" sheetId="11" r:id="rId2"/>
    <sheet name="公共课基本要求" sheetId="8" r:id="rId3"/>
    <sheet name="Sheet1" sheetId="13" r:id="rId4"/>
  </sheets>
  <definedNames>
    <definedName name="_xlnm._FilterDatabase" localSheetId="0" hidden="1">'课程进度（旅游升学）'!$A$5:$AD$47</definedName>
    <definedName name="_xlnm.Print_Area" localSheetId="0">'课程进度（旅游升学）'!$A$1:$AD$47</definedName>
    <definedName name="_xlnm.Print_Titles" localSheetId="0">'课程进度（旅游升学）'!$2:$5</definedName>
  </definedNames>
  <calcPr calcId="144525"/>
</workbook>
</file>

<file path=xl/calcChain.xml><?xml version="1.0" encoding="utf-8"?>
<calcChain xmlns="http://schemas.openxmlformats.org/spreadsheetml/2006/main">
  <c r="F5" i="11" l="1"/>
  <c r="E5" i="11"/>
  <c r="D5" i="11"/>
  <c r="C5" i="11"/>
  <c r="B5" i="11"/>
  <c r="F4" i="11"/>
  <c r="E4" i="11"/>
  <c r="D4" i="11"/>
  <c r="C4" i="11"/>
  <c r="B4" i="11"/>
  <c r="I3" i="11"/>
  <c r="H3" i="11"/>
  <c r="G3" i="11"/>
  <c r="F3" i="11"/>
  <c r="E3" i="11"/>
  <c r="D3" i="11"/>
  <c r="C3" i="11"/>
  <c r="B3" i="11"/>
  <c r="AG47" i="10"/>
  <c r="AF47" i="10"/>
  <c r="AE47" i="10"/>
  <c r="AA47" i="10"/>
  <c r="X47" i="10"/>
  <c r="U47" i="10"/>
  <c r="R47" i="10"/>
  <c r="O47" i="10"/>
  <c r="L47" i="10"/>
  <c r="K47" i="10"/>
  <c r="J47" i="10"/>
  <c r="I47" i="10"/>
  <c r="H47" i="10"/>
  <c r="G47" i="10"/>
  <c r="AF46" i="10"/>
  <c r="AE46" i="10"/>
  <c r="AA46" i="10"/>
  <c r="X46" i="10"/>
  <c r="U46" i="10"/>
  <c r="R46" i="10"/>
  <c r="O46" i="10"/>
  <c r="L46" i="10"/>
  <c r="AF45" i="10"/>
  <c r="AE45" i="10"/>
  <c r="AC45" i="10"/>
  <c r="AA45" i="10"/>
  <c r="Z45" i="10"/>
  <c r="X45" i="10"/>
  <c r="W45" i="10"/>
  <c r="U45" i="10"/>
  <c r="T45" i="10"/>
  <c r="R45" i="10"/>
  <c r="Q45" i="10"/>
  <c r="O45" i="10"/>
  <c r="N45" i="10"/>
  <c r="L45" i="10"/>
  <c r="F45" i="10"/>
  <c r="AF44" i="10"/>
  <c r="AE44" i="10"/>
  <c r="AA44" i="10"/>
  <c r="X44" i="10"/>
  <c r="U44" i="10"/>
  <c r="R44" i="10"/>
  <c r="O44" i="10"/>
  <c r="L44" i="10"/>
  <c r="K44" i="10"/>
  <c r="J44" i="10"/>
  <c r="I44" i="10"/>
  <c r="H44" i="10"/>
  <c r="G44" i="10"/>
  <c r="F44" i="10"/>
  <c r="AF43" i="10"/>
  <c r="AE43" i="10"/>
  <c r="AA43" i="10"/>
  <c r="X43" i="10"/>
  <c r="U43" i="10"/>
  <c r="R43" i="10"/>
  <c r="O43" i="10"/>
  <c r="L43" i="10"/>
  <c r="K43" i="10"/>
  <c r="J43" i="10"/>
  <c r="I43" i="10"/>
  <c r="H43" i="10"/>
  <c r="G43" i="10"/>
  <c r="F43" i="10"/>
  <c r="AF42" i="10"/>
  <c r="AE42" i="10"/>
  <c r="C42" i="10"/>
  <c r="AF41" i="10"/>
  <c r="AE41" i="10"/>
  <c r="K41" i="10"/>
  <c r="I41" i="10"/>
  <c r="G41" i="10"/>
  <c r="F41" i="10"/>
  <c r="C41" i="10"/>
  <c r="AF40" i="10"/>
  <c r="AE40" i="10"/>
  <c r="C40" i="10"/>
  <c r="AF39" i="10"/>
  <c r="AE39" i="10"/>
  <c r="K39" i="10"/>
  <c r="I39" i="10"/>
  <c r="G39" i="10"/>
  <c r="F39" i="10"/>
  <c r="C39" i="10"/>
  <c r="AF38" i="10"/>
  <c r="AE38" i="10"/>
  <c r="AA38" i="10"/>
  <c r="X38" i="10"/>
  <c r="U38" i="10"/>
  <c r="R38" i="10"/>
  <c r="O38" i="10"/>
  <c r="L38" i="10"/>
  <c r="K38" i="10"/>
  <c r="J38" i="10"/>
  <c r="I38" i="10"/>
  <c r="H38" i="10"/>
  <c r="G38" i="10"/>
  <c r="F38" i="10"/>
  <c r="AF37" i="10"/>
  <c r="AE37" i="10"/>
  <c r="K37" i="10"/>
  <c r="J37" i="10"/>
  <c r="I37" i="10"/>
  <c r="H37" i="10"/>
  <c r="G37" i="10"/>
  <c r="F37" i="10"/>
  <c r="C37" i="10"/>
  <c r="AF36" i="10"/>
  <c r="AE36" i="10"/>
  <c r="K36" i="10"/>
  <c r="J36" i="10"/>
  <c r="I36" i="10"/>
  <c r="H36" i="10"/>
  <c r="G36" i="10"/>
  <c r="F36" i="10"/>
  <c r="C36" i="10"/>
  <c r="AF35" i="10"/>
  <c r="AE35" i="10"/>
  <c r="K35" i="10"/>
  <c r="J35" i="10"/>
  <c r="I35" i="10"/>
  <c r="G35" i="10"/>
  <c r="F35" i="10"/>
  <c r="C35" i="10"/>
  <c r="AF34" i="10"/>
  <c r="AE34" i="10"/>
  <c r="K34" i="10"/>
  <c r="J34" i="10"/>
  <c r="I34" i="10"/>
  <c r="G34" i="10"/>
  <c r="F34" i="10"/>
  <c r="C34" i="10"/>
  <c r="AF33" i="10"/>
  <c r="AE33" i="10"/>
  <c r="K33" i="10"/>
  <c r="J33" i="10"/>
  <c r="I33" i="10"/>
  <c r="G33" i="10"/>
  <c r="F33" i="10"/>
  <c r="C33" i="10"/>
  <c r="AF32" i="10"/>
  <c r="AE32" i="10"/>
  <c r="K32" i="10"/>
  <c r="J32" i="10"/>
  <c r="I32" i="10"/>
  <c r="G32" i="10"/>
  <c r="F32" i="10"/>
  <c r="C32" i="10"/>
  <c r="AF31" i="10"/>
  <c r="AE31" i="10"/>
  <c r="K31" i="10"/>
  <c r="J31" i="10"/>
  <c r="I31" i="10"/>
  <c r="G31" i="10"/>
  <c r="F31" i="10"/>
  <c r="C31" i="10"/>
  <c r="AF30" i="10"/>
  <c r="AE30" i="10"/>
  <c r="K30" i="10"/>
  <c r="J30" i="10"/>
  <c r="I30" i="10"/>
  <c r="G30" i="10"/>
  <c r="F30" i="10"/>
  <c r="C30" i="10"/>
  <c r="AF29" i="10"/>
  <c r="AE29" i="10"/>
  <c r="K29" i="10"/>
  <c r="J29" i="10"/>
  <c r="I29" i="10"/>
  <c r="G29" i="10"/>
  <c r="F29" i="10"/>
  <c r="C29" i="10"/>
  <c r="AF28" i="10"/>
  <c r="AE28" i="10"/>
  <c r="AA28" i="10"/>
  <c r="X28" i="10"/>
  <c r="U28" i="10"/>
  <c r="R28" i="10"/>
  <c r="O28" i="10"/>
  <c r="L28" i="10"/>
  <c r="K28" i="10"/>
  <c r="J28" i="10"/>
  <c r="I28" i="10"/>
  <c r="H28" i="10"/>
  <c r="G28" i="10"/>
  <c r="F28" i="10"/>
  <c r="AF27" i="10"/>
  <c r="AE27" i="10"/>
  <c r="AA27" i="10"/>
  <c r="X27" i="10"/>
  <c r="U27" i="10"/>
  <c r="R27" i="10"/>
  <c r="O27" i="10"/>
  <c r="L27" i="10"/>
  <c r="K27" i="10"/>
  <c r="J27" i="10"/>
  <c r="I27" i="10"/>
  <c r="H27" i="10"/>
  <c r="G27" i="10"/>
  <c r="F27" i="10"/>
  <c r="AF26" i="10"/>
  <c r="AE26" i="10"/>
  <c r="K26" i="10"/>
  <c r="G26" i="10"/>
  <c r="C26" i="10"/>
  <c r="AF25" i="10"/>
  <c r="AE25" i="10"/>
  <c r="K25" i="10"/>
  <c r="G25" i="10"/>
  <c r="C25" i="10"/>
  <c r="AF24" i="10"/>
  <c r="AE24" i="10"/>
  <c r="K24" i="10"/>
  <c r="I24" i="10"/>
  <c r="G24" i="10"/>
  <c r="F24" i="10"/>
  <c r="C24" i="10"/>
  <c r="AF23" i="10"/>
  <c r="AE23" i="10"/>
  <c r="K23" i="10"/>
  <c r="G23" i="10"/>
  <c r="C23" i="10"/>
  <c r="AF22" i="10"/>
  <c r="AE22" i="10"/>
  <c r="I22" i="10"/>
  <c r="G22" i="10"/>
  <c r="F22" i="10"/>
  <c r="C22" i="10"/>
  <c r="AF21" i="10"/>
  <c r="AE21" i="10"/>
  <c r="K21" i="10"/>
  <c r="I21" i="10"/>
  <c r="G21" i="10"/>
  <c r="F21" i="10"/>
  <c r="C21" i="10"/>
  <c r="AF20" i="10"/>
  <c r="AE20" i="10"/>
  <c r="K20" i="10"/>
  <c r="I20" i="10"/>
  <c r="G20" i="10"/>
  <c r="F20" i="10"/>
  <c r="C20" i="10"/>
  <c r="AF19" i="10"/>
  <c r="AE19" i="10"/>
  <c r="AA19" i="10"/>
  <c r="X19" i="10"/>
  <c r="U19" i="10"/>
  <c r="R19" i="10"/>
  <c r="O19" i="10"/>
  <c r="L19" i="10"/>
  <c r="K19" i="10"/>
  <c r="J19" i="10"/>
  <c r="I19" i="10"/>
  <c r="H19" i="10"/>
  <c r="G19" i="10"/>
  <c r="F19" i="10"/>
  <c r="AF18" i="10"/>
  <c r="AE18" i="10"/>
  <c r="K18" i="10"/>
  <c r="I18" i="10"/>
  <c r="G18" i="10"/>
  <c r="C18" i="10"/>
  <c r="AF17" i="10"/>
  <c r="AE17" i="10"/>
  <c r="K17" i="10"/>
  <c r="I17" i="10"/>
  <c r="G17" i="10"/>
  <c r="C17" i="10"/>
  <c r="AF16" i="10"/>
  <c r="AE16" i="10"/>
  <c r="J16" i="10"/>
  <c r="I16" i="10"/>
  <c r="G16" i="10"/>
  <c r="F16" i="10"/>
  <c r="C16" i="10"/>
  <c r="AF15" i="10"/>
  <c r="AE15" i="10"/>
  <c r="K15" i="10"/>
  <c r="J15" i="10"/>
  <c r="I15" i="10"/>
  <c r="G15" i="10"/>
  <c r="F15" i="10"/>
  <c r="C15" i="10"/>
  <c r="AF14" i="10"/>
  <c r="AE14" i="10"/>
  <c r="K14" i="10"/>
  <c r="J14" i="10"/>
  <c r="I14" i="10"/>
  <c r="G14" i="10"/>
  <c r="F14" i="10"/>
  <c r="C14" i="10"/>
  <c r="AF13" i="10"/>
  <c r="AE13" i="10"/>
  <c r="K13" i="10"/>
  <c r="J13" i="10"/>
  <c r="I13" i="10"/>
  <c r="G13" i="10"/>
  <c r="F13" i="10"/>
  <c r="C13" i="10"/>
  <c r="AF12" i="10"/>
  <c r="AE12" i="10"/>
  <c r="J12" i="10"/>
  <c r="I12" i="10"/>
  <c r="H12" i="10"/>
  <c r="G12" i="10"/>
  <c r="F12" i="10"/>
  <c r="C12" i="10"/>
  <c r="AF11" i="10"/>
  <c r="AE11" i="10"/>
  <c r="J11" i="10"/>
  <c r="I11" i="10"/>
  <c r="H11" i="10"/>
  <c r="G11" i="10"/>
  <c r="F11" i="10"/>
  <c r="C11" i="10"/>
  <c r="AF10" i="10"/>
  <c r="AE10" i="10"/>
  <c r="J10" i="10"/>
  <c r="I10" i="10"/>
  <c r="H10" i="10"/>
  <c r="G10" i="10"/>
  <c r="F10" i="10"/>
  <c r="C10" i="10"/>
  <c r="AF9" i="10"/>
  <c r="AE9" i="10"/>
  <c r="K9" i="10"/>
  <c r="I9" i="10"/>
  <c r="H9" i="10"/>
  <c r="G9" i="10"/>
  <c r="F9" i="10"/>
  <c r="C9" i="10"/>
  <c r="AF8" i="10"/>
  <c r="AE8" i="10"/>
  <c r="K8" i="10"/>
  <c r="I8" i="10"/>
  <c r="H8" i="10"/>
  <c r="G8" i="10"/>
  <c r="F8" i="10"/>
  <c r="C8" i="10"/>
  <c r="AF7" i="10"/>
  <c r="AE7" i="10"/>
  <c r="K7" i="10"/>
  <c r="I7" i="10"/>
  <c r="H7" i="10"/>
  <c r="G7" i="10"/>
  <c r="F7" i="10"/>
  <c r="C7" i="10"/>
  <c r="AF6" i="10"/>
  <c r="AE6" i="10"/>
  <c r="K6" i="10"/>
  <c r="I6" i="10"/>
  <c r="H6" i="10"/>
  <c r="G6" i="10"/>
  <c r="F6" i="10"/>
  <c r="C6" i="10"/>
</calcChain>
</file>

<file path=xl/comments1.xml><?xml version="1.0" encoding="utf-8"?>
<comments xmlns="http://schemas.openxmlformats.org/spreadsheetml/2006/main">
  <authors>
    <author>作者</author>
  </authors>
  <commentList>
    <comment ref="D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职业生涯规划</t>
        </r>
      </text>
    </comment>
    <comment ref="D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经济政治与社会</t>
        </r>
      </text>
    </comment>
    <comment ref="D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经济政治与社会</t>
        </r>
      </text>
    </comment>
    <comment ref="D13" authorId="0">
      <text>
        <r>
          <rPr>
            <b/>
            <sz val="9"/>
            <rFont val="宋体"/>
            <charset val="134"/>
            <scheme val="minor"/>
          </rPr>
          <t>作者:</t>
        </r>
        <r>
          <rPr>
            <sz val="9"/>
            <rFont val="宋体"/>
            <charset val="134"/>
            <scheme val="minor"/>
          </rPr>
          <t xml:space="preserve">
计算机应用基础</t>
        </r>
      </text>
    </comment>
    <comment ref="D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艺术</t>
        </r>
      </text>
    </comment>
  </commentList>
</comments>
</file>

<file path=xl/sharedStrings.xml><?xml version="1.0" encoding="utf-8"?>
<sst xmlns="http://schemas.openxmlformats.org/spreadsheetml/2006/main" count="258" uniqueCount="130">
  <si>
    <t>附表1：课程设置与教学时间安排表</t>
  </si>
  <si>
    <t>课程类别</t>
  </si>
  <si>
    <t>序号</t>
  </si>
  <si>
    <t>课程名称</t>
  </si>
  <si>
    <t>考核方式</t>
  </si>
  <si>
    <t>学分</t>
  </si>
  <si>
    <t>教学时数</t>
  </si>
  <si>
    <t>各学期课程安排及课时分配</t>
  </si>
  <si>
    <t>备注</t>
  </si>
  <si>
    <t>课时验证
（理论+实践=总学时）</t>
  </si>
  <si>
    <r>
      <rPr>
        <sz val="9"/>
        <rFont val="宋体"/>
        <charset val="134"/>
        <scheme val="minor"/>
      </rPr>
      <t>课时验证</t>
    </r>
    <r>
      <rPr>
        <sz val="9"/>
        <rFont val="宋体"/>
        <charset val="134"/>
      </rPr>
      <t xml:space="preserve">
（必修+选修=总学时）</t>
    </r>
  </si>
  <si>
    <t>其它</t>
  </si>
  <si>
    <t>总学时</t>
  </si>
  <si>
    <t>理论教学　</t>
  </si>
  <si>
    <t>实践教学</t>
  </si>
  <si>
    <t>必修课时</t>
  </si>
  <si>
    <t>选修课时</t>
  </si>
  <si>
    <t>第一学年</t>
  </si>
  <si>
    <t>第二学年</t>
  </si>
  <si>
    <t>第三学年</t>
  </si>
  <si>
    <t>一</t>
  </si>
  <si>
    <t>二</t>
  </si>
  <si>
    <t>三</t>
  </si>
  <si>
    <t>四</t>
  </si>
  <si>
    <t>五</t>
  </si>
  <si>
    <t>六</t>
  </si>
  <si>
    <t>20周</t>
  </si>
  <si>
    <t>公共基础课程</t>
  </si>
  <si>
    <t>公共基础必修课</t>
  </si>
  <si>
    <t>读本+职业规划</t>
  </si>
  <si>
    <t>考试</t>
  </si>
  <si>
    <t>*</t>
  </si>
  <si>
    <t>各1课时</t>
  </si>
  <si>
    <t>职业道德与法治</t>
  </si>
  <si>
    <t>哲学与人生</t>
  </si>
  <si>
    <t>经济政治与社会</t>
  </si>
  <si>
    <t>语文</t>
  </si>
  <si>
    <t>数学</t>
  </si>
  <si>
    <t>英语</t>
  </si>
  <si>
    <t>信息技术</t>
  </si>
  <si>
    <t>历史</t>
  </si>
  <si>
    <t>艺术</t>
  </si>
  <si>
    <t>体育与健康</t>
  </si>
  <si>
    <t>考查</t>
  </si>
  <si>
    <t>军事训练与国防教育</t>
  </si>
  <si>
    <t>劳动教育与社会实践</t>
  </si>
  <si>
    <t>小计</t>
  </si>
  <si>
    <t>公共基础选修课</t>
  </si>
  <si>
    <t>中华优秀传统文化</t>
  </si>
  <si>
    <t>限选</t>
  </si>
  <si>
    <t>职业素养</t>
  </si>
  <si>
    <t>物理</t>
  </si>
  <si>
    <t>专业限选</t>
  </si>
  <si>
    <t>化学</t>
  </si>
  <si>
    <t>普通话</t>
  </si>
  <si>
    <t>任选</t>
  </si>
  <si>
    <t>应用文写作</t>
  </si>
  <si>
    <t>书法</t>
  </si>
  <si>
    <t>公共基础课时合计</t>
  </si>
  <si>
    <t>节/周</t>
  </si>
  <si>
    <t>专业（技能）课程</t>
  </si>
  <si>
    <t>专业必修课</t>
  </si>
  <si>
    <t>★ 旅游概论</t>
  </si>
  <si>
    <t>★餐饮服务与管理</t>
  </si>
  <si>
    <t>形体</t>
  </si>
  <si>
    <t>★前厅服务与管理</t>
  </si>
  <si>
    <t>★交通概论</t>
  </si>
  <si>
    <t>★客房服务与管理</t>
  </si>
  <si>
    <t>★ 导游实务</t>
  </si>
  <si>
    <t>专业综合复习1</t>
  </si>
  <si>
    <t>（旅游概论、客房、导游实务）</t>
  </si>
  <si>
    <t>专业综合复习2</t>
  </si>
  <si>
    <t>（餐饮、前厅）</t>
  </si>
  <si>
    <t>专业选修课</t>
  </si>
  <si>
    <t>茶艺</t>
  </si>
  <si>
    <t>二选一</t>
  </si>
  <si>
    <t>铁路客运组织</t>
  </si>
  <si>
    <t>城市轨道交通客运组织</t>
  </si>
  <si>
    <t>旅游市场营销</t>
  </si>
  <si>
    <t>专业（技能）课时合计</t>
  </si>
  <si>
    <t>总计</t>
  </si>
  <si>
    <t>周学时数</t>
  </si>
  <si>
    <t>29+1</t>
  </si>
  <si>
    <t>学期授课门数</t>
  </si>
  <si>
    <t>总学时数</t>
  </si>
  <si>
    <t>备注：</t>
  </si>
  <si>
    <t>1.</t>
  </si>
  <si>
    <t>专业核心课程用 ★ 标记。</t>
  </si>
  <si>
    <t>2.</t>
  </si>
  <si>
    <t>第1周为教学准备周，新生第一学期进行入学及安全教育，老生报道并安排补考。</t>
  </si>
  <si>
    <t>3.</t>
  </si>
  <si>
    <t>第20周为考试周，第六学期毕业生进行毕业及安全教育。</t>
  </si>
  <si>
    <t>4.</t>
  </si>
  <si>
    <t>军事训练及国防教育按8课时*14天进行。</t>
  </si>
  <si>
    <t>学时安排表</t>
  </si>
  <si>
    <t>理论
学时</t>
  </si>
  <si>
    <t>实践
学时</t>
  </si>
  <si>
    <t>必修
学时</t>
  </si>
  <si>
    <t>选修
学时</t>
  </si>
  <si>
    <t>公共基础课时/总学时</t>
  </si>
  <si>
    <t>实践学时/总学时</t>
  </si>
  <si>
    <t>选修学时/总学时</t>
  </si>
  <si>
    <t>合计</t>
  </si>
  <si>
    <t>科目</t>
  </si>
  <si>
    <t>必修</t>
  </si>
  <si>
    <t>限修</t>
  </si>
  <si>
    <t>任修</t>
  </si>
  <si>
    <t>新</t>
  </si>
  <si>
    <t>旧</t>
  </si>
  <si>
    <t>职业生涯规划</t>
  </si>
  <si>
    <t>中国特色社会主义　</t>
  </si>
  <si>
    <t>职业道德与法律</t>
  </si>
  <si>
    <t>心理健康与职业生涯　</t>
  </si>
  <si>
    <t>哲学与人生　</t>
  </si>
  <si>
    <t>职业道德与法治　</t>
  </si>
  <si>
    <t>语文　</t>
  </si>
  <si>
    <t>144+54必</t>
  </si>
  <si>
    <t>160+32限</t>
  </si>
  <si>
    <t>108+36限</t>
  </si>
  <si>
    <t>128+32限</t>
  </si>
  <si>
    <t>128+54限</t>
  </si>
  <si>
    <t>计算机应用基础</t>
  </si>
  <si>
    <t>108+36任</t>
  </si>
  <si>
    <t>92+32限</t>
  </si>
  <si>
    <t>72+18选</t>
  </si>
  <si>
    <t>体育与健康　</t>
  </si>
  <si>
    <t>54+90限</t>
  </si>
  <si>
    <t>公共艺术</t>
  </si>
  <si>
    <t>36+36任</t>
  </si>
  <si>
    <t>36+36限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</si>
</sst>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6E6E6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5" xfId="0" applyFont="1" applyFill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6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ECE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0EB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G52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D6" sqref="D6:D9"/>
    </sheetView>
  </sheetViews>
  <sheetFormatPr defaultColWidth="8.875" defaultRowHeight="11.25"/>
  <cols>
    <col min="1" max="2" width="3.75" style="2" customWidth="1"/>
    <col min="3" max="3" width="4" style="2" customWidth="1"/>
    <col min="4" max="4" width="17.75" style="2" customWidth="1"/>
    <col min="5" max="6" width="4.625" style="2" customWidth="1"/>
    <col min="7" max="7" width="6.125" style="2" customWidth="1"/>
    <col min="8" max="11" width="5.375" style="2" customWidth="1"/>
    <col min="12" max="12" width="2.5" style="11" customWidth="1"/>
    <col min="13" max="13" width="1.5" style="2" customWidth="1"/>
    <col min="14" max="14" width="3.375" style="12" customWidth="1"/>
    <col min="15" max="15" width="2.5" style="11" customWidth="1"/>
    <col min="16" max="16" width="1.5" style="2" customWidth="1"/>
    <col min="17" max="17" width="3.375" style="12" customWidth="1"/>
    <col min="18" max="18" width="2.5" style="11" customWidth="1"/>
    <col min="19" max="19" width="1.5" style="2" customWidth="1"/>
    <col min="20" max="20" width="3.375" style="12" customWidth="1"/>
    <col min="21" max="21" width="2.5" style="11" customWidth="1"/>
    <col min="22" max="22" width="1.5" style="2" customWidth="1"/>
    <col min="23" max="23" width="3.375" style="12" customWidth="1"/>
    <col min="24" max="24" width="2.5" style="11" customWidth="1"/>
    <col min="25" max="25" width="1.5" style="2" customWidth="1"/>
    <col min="26" max="26" width="3.375" style="12" customWidth="1"/>
    <col min="27" max="27" width="2.5" style="11" customWidth="1"/>
    <col min="28" max="28" width="1.5" style="2" customWidth="1"/>
    <col min="29" max="29" width="3.375" style="12" customWidth="1"/>
    <col min="30" max="30" width="25" style="2" customWidth="1"/>
    <col min="31" max="31" width="9.5" style="2" customWidth="1"/>
    <col min="32" max="32" width="9.5" style="10" customWidth="1"/>
    <col min="33" max="16384" width="8.875" style="2"/>
  </cols>
  <sheetData>
    <row r="1" spans="1:33" ht="28.1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3" ht="16.5" customHeight="1">
      <c r="A2" s="42" t="s">
        <v>1</v>
      </c>
      <c r="B2" s="42"/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/>
      <c r="I2" s="42"/>
      <c r="J2" s="42"/>
      <c r="K2" s="42"/>
      <c r="L2" s="42" t="s">
        <v>7</v>
      </c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 t="s">
        <v>8</v>
      </c>
      <c r="AE2" s="102" t="s">
        <v>9</v>
      </c>
      <c r="AF2" s="105" t="s">
        <v>10</v>
      </c>
      <c r="AG2" s="102" t="s">
        <v>11</v>
      </c>
    </row>
    <row r="3" spans="1:33" ht="14.25" customHeight="1">
      <c r="A3" s="42"/>
      <c r="B3" s="42"/>
      <c r="C3" s="42"/>
      <c r="D3" s="42"/>
      <c r="E3" s="42"/>
      <c r="F3" s="42"/>
      <c r="G3" s="42" t="s">
        <v>12</v>
      </c>
      <c r="H3" s="42" t="s">
        <v>13</v>
      </c>
      <c r="I3" s="42" t="s">
        <v>14</v>
      </c>
      <c r="J3" s="42" t="s">
        <v>15</v>
      </c>
      <c r="K3" s="42" t="s">
        <v>16</v>
      </c>
      <c r="L3" s="42" t="s">
        <v>17</v>
      </c>
      <c r="M3" s="42"/>
      <c r="N3" s="42"/>
      <c r="O3" s="42"/>
      <c r="P3" s="42"/>
      <c r="Q3" s="42"/>
      <c r="R3" s="42" t="s">
        <v>18</v>
      </c>
      <c r="S3" s="42"/>
      <c r="T3" s="42"/>
      <c r="U3" s="42"/>
      <c r="V3" s="42"/>
      <c r="W3" s="42"/>
      <c r="X3" s="42" t="s">
        <v>19</v>
      </c>
      <c r="Y3" s="42"/>
      <c r="Z3" s="42"/>
      <c r="AA3" s="42"/>
      <c r="AB3" s="42"/>
      <c r="AC3" s="42"/>
      <c r="AD3" s="42"/>
      <c r="AE3" s="103"/>
      <c r="AF3" s="105"/>
      <c r="AG3" s="103"/>
    </row>
    <row r="4" spans="1:33" ht="14.2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 t="s">
        <v>20</v>
      </c>
      <c r="M4" s="42"/>
      <c r="N4" s="42"/>
      <c r="O4" s="42" t="s">
        <v>21</v>
      </c>
      <c r="P4" s="42"/>
      <c r="Q4" s="42"/>
      <c r="R4" s="42" t="s">
        <v>22</v>
      </c>
      <c r="S4" s="42"/>
      <c r="T4" s="42"/>
      <c r="U4" s="42" t="s">
        <v>23</v>
      </c>
      <c r="V4" s="42"/>
      <c r="W4" s="42"/>
      <c r="X4" s="42" t="s">
        <v>24</v>
      </c>
      <c r="Y4" s="42"/>
      <c r="Z4" s="42"/>
      <c r="AA4" s="42" t="s">
        <v>25</v>
      </c>
      <c r="AB4" s="42"/>
      <c r="AC4" s="42"/>
      <c r="AD4" s="42"/>
      <c r="AE4" s="104"/>
      <c r="AF4" s="105"/>
      <c r="AG4" s="104"/>
    </row>
    <row r="5" spans="1:33" s="9" customFormat="1" ht="15.6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 t="s">
        <v>26</v>
      </c>
      <c r="M5" s="42"/>
      <c r="N5" s="42"/>
      <c r="O5" s="42" t="s">
        <v>26</v>
      </c>
      <c r="P5" s="42"/>
      <c r="Q5" s="42"/>
      <c r="R5" s="42" t="s">
        <v>26</v>
      </c>
      <c r="S5" s="42"/>
      <c r="T5" s="42"/>
      <c r="U5" s="42" t="s">
        <v>26</v>
      </c>
      <c r="V5" s="42"/>
      <c r="W5" s="42"/>
      <c r="X5" s="42" t="s">
        <v>26</v>
      </c>
      <c r="Y5" s="42"/>
      <c r="Z5" s="42"/>
      <c r="AA5" s="42" t="s">
        <v>26</v>
      </c>
      <c r="AB5" s="42"/>
      <c r="AC5" s="42"/>
      <c r="AD5" s="42"/>
      <c r="AE5" s="104"/>
      <c r="AF5" s="105"/>
      <c r="AG5" s="104"/>
    </row>
    <row r="6" spans="1:33" ht="18" customHeight="1">
      <c r="A6" s="62" t="s">
        <v>27</v>
      </c>
      <c r="B6" s="62" t="s">
        <v>28</v>
      </c>
      <c r="C6" s="13">
        <f>ROW()-5</f>
        <v>1</v>
      </c>
      <c r="D6" s="3" t="s">
        <v>29</v>
      </c>
      <c r="E6" s="3" t="s">
        <v>30</v>
      </c>
      <c r="F6" s="14">
        <f t="shared" ref="F6:F16" si="0">ROUND(G6/18,0)</f>
        <v>2</v>
      </c>
      <c r="G6" s="3">
        <f>L6*N6+O6*Q6+R6*T6+U6*W6+X6*Z6+AA6*AC6</f>
        <v>36</v>
      </c>
      <c r="H6" s="3">
        <f>G6</f>
        <v>36</v>
      </c>
      <c r="I6" s="3" t="str">
        <f>IF(G6-H6&lt;1,"",G6-H6)</f>
        <v/>
      </c>
      <c r="J6" s="3">
        <v>36</v>
      </c>
      <c r="K6" s="3" t="str">
        <f>IF(G6-J6=0,"",G6-J6)</f>
        <v/>
      </c>
      <c r="L6" s="25">
        <v>2</v>
      </c>
      <c r="M6" s="26" t="s">
        <v>31</v>
      </c>
      <c r="N6" s="27">
        <v>18</v>
      </c>
      <c r="O6" s="25"/>
      <c r="P6" s="26"/>
      <c r="Q6" s="27"/>
      <c r="R6" s="25"/>
      <c r="S6" s="26"/>
      <c r="T6" s="27"/>
      <c r="U6" s="25"/>
      <c r="V6" s="26"/>
      <c r="W6" s="27"/>
      <c r="X6" s="25"/>
      <c r="Y6" s="26"/>
      <c r="Z6" s="27"/>
      <c r="AA6" s="25"/>
      <c r="AB6" s="26"/>
      <c r="AC6" s="27"/>
      <c r="AD6" s="3" t="s">
        <v>32</v>
      </c>
      <c r="AE6" s="10" t="str">
        <f t="shared" ref="AE6:AE47" si="1">IF((SUM($H6,$I6))=$G6,"","有误")</f>
        <v/>
      </c>
      <c r="AF6" s="10" t="str">
        <f t="shared" ref="AF6:AF41" si="2">IF(K6="",IF($J6=$G6,"","有误"),IF((SUM(J6,$K6))=$G6,"","有误"))</f>
        <v/>
      </c>
    </row>
    <row r="7" spans="1:33" ht="18" customHeight="1">
      <c r="A7" s="62"/>
      <c r="B7" s="62"/>
      <c r="C7" s="13">
        <f t="shared" ref="C7:C18" si="3">ROW()-5</f>
        <v>2</v>
      </c>
      <c r="D7" s="3" t="s">
        <v>33</v>
      </c>
      <c r="E7" s="3" t="s">
        <v>30</v>
      </c>
      <c r="F7" s="14">
        <f t="shared" si="0"/>
        <v>2</v>
      </c>
      <c r="G7" s="15">
        <f t="shared" ref="G7:G30" si="4">L7*N7+O7*Q7+R7*T7+U7*W7+X7*Z7+AA7*AC7</f>
        <v>36</v>
      </c>
      <c r="H7" s="15">
        <f t="shared" ref="H7:H10" si="5">G7</f>
        <v>36</v>
      </c>
      <c r="I7" s="3" t="str">
        <f t="shared" ref="I7:I18" si="6">IF(G7-H7&lt;1,"",G7-H7)</f>
        <v/>
      </c>
      <c r="J7" s="3">
        <v>36</v>
      </c>
      <c r="K7" s="3" t="str">
        <f t="shared" ref="K7:K18" si="7">IF(G7-J7=0,"",G7-J7)</f>
        <v/>
      </c>
      <c r="L7" s="28"/>
      <c r="M7" s="29"/>
      <c r="N7" s="30"/>
      <c r="O7" s="28">
        <v>2</v>
      </c>
      <c r="P7" s="29" t="s">
        <v>31</v>
      </c>
      <c r="Q7" s="27">
        <v>18</v>
      </c>
      <c r="R7" s="25"/>
      <c r="S7" s="26"/>
      <c r="T7" s="27"/>
      <c r="U7" s="25"/>
      <c r="V7" s="26"/>
      <c r="W7" s="27"/>
      <c r="X7" s="25"/>
      <c r="Y7" s="26"/>
      <c r="Z7" s="27"/>
      <c r="AA7" s="25"/>
      <c r="AB7" s="26"/>
      <c r="AC7" s="27"/>
      <c r="AD7" s="3"/>
      <c r="AE7" s="10" t="str">
        <f t="shared" si="1"/>
        <v/>
      </c>
      <c r="AF7" s="10" t="str">
        <f t="shared" si="2"/>
        <v/>
      </c>
    </row>
    <row r="8" spans="1:33" ht="18" customHeight="1">
      <c r="A8" s="62"/>
      <c r="B8" s="62"/>
      <c r="C8" s="13">
        <f t="shared" si="3"/>
        <v>3</v>
      </c>
      <c r="D8" s="3" t="s">
        <v>34</v>
      </c>
      <c r="E8" s="3" t="s">
        <v>30</v>
      </c>
      <c r="F8" s="14">
        <f t="shared" si="0"/>
        <v>2</v>
      </c>
      <c r="G8" s="15">
        <f t="shared" si="4"/>
        <v>36</v>
      </c>
      <c r="H8" s="15">
        <f t="shared" si="5"/>
        <v>36</v>
      </c>
      <c r="I8" s="3" t="str">
        <f t="shared" si="6"/>
        <v/>
      </c>
      <c r="J8" s="3">
        <v>36</v>
      </c>
      <c r="K8" s="3" t="str">
        <f t="shared" si="7"/>
        <v/>
      </c>
      <c r="L8" s="28"/>
      <c r="M8" s="29"/>
      <c r="N8" s="30"/>
      <c r="O8" s="28"/>
      <c r="P8" s="29"/>
      <c r="Q8" s="27"/>
      <c r="R8" s="25">
        <v>2</v>
      </c>
      <c r="S8" s="26" t="s">
        <v>31</v>
      </c>
      <c r="T8" s="27">
        <v>18</v>
      </c>
      <c r="U8" s="31"/>
      <c r="V8" s="32"/>
      <c r="W8" s="33"/>
      <c r="X8" s="31"/>
      <c r="Y8" s="32"/>
      <c r="Z8" s="33"/>
      <c r="AA8" s="31"/>
      <c r="AB8" s="32"/>
      <c r="AC8" s="33"/>
      <c r="AD8" s="3"/>
      <c r="AE8" s="10" t="str">
        <f t="shared" si="1"/>
        <v/>
      </c>
      <c r="AF8" s="10" t="str">
        <f t="shared" si="2"/>
        <v/>
      </c>
    </row>
    <row r="9" spans="1:33" ht="18" customHeight="1">
      <c r="A9" s="62"/>
      <c r="B9" s="62"/>
      <c r="C9" s="13">
        <f t="shared" si="3"/>
        <v>4</v>
      </c>
      <c r="D9" s="3" t="s">
        <v>35</v>
      </c>
      <c r="E9" s="3" t="s">
        <v>30</v>
      </c>
      <c r="F9" s="14">
        <f t="shared" si="0"/>
        <v>2</v>
      </c>
      <c r="G9" s="15">
        <f t="shared" si="4"/>
        <v>36</v>
      </c>
      <c r="H9" s="15">
        <f t="shared" si="5"/>
        <v>36</v>
      </c>
      <c r="I9" s="3" t="str">
        <f t="shared" si="6"/>
        <v/>
      </c>
      <c r="J9" s="3">
        <v>36</v>
      </c>
      <c r="K9" s="3" t="str">
        <f t="shared" si="7"/>
        <v/>
      </c>
      <c r="L9" s="28"/>
      <c r="M9" s="29"/>
      <c r="N9" s="30"/>
      <c r="O9" s="28"/>
      <c r="P9" s="29"/>
      <c r="Q9" s="27"/>
      <c r="R9" s="25"/>
      <c r="S9" s="26"/>
      <c r="T9" s="27"/>
      <c r="U9" s="31">
        <v>2</v>
      </c>
      <c r="V9" s="32" t="s">
        <v>31</v>
      </c>
      <c r="W9" s="33">
        <v>18</v>
      </c>
      <c r="X9" s="31"/>
      <c r="Y9" s="32"/>
      <c r="Z9" s="33"/>
      <c r="AA9" s="31"/>
      <c r="AB9" s="32"/>
      <c r="AC9" s="33"/>
      <c r="AD9" s="3"/>
      <c r="AE9" s="10" t="str">
        <f t="shared" si="1"/>
        <v/>
      </c>
      <c r="AF9" s="10" t="str">
        <f t="shared" si="2"/>
        <v/>
      </c>
    </row>
    <row r="10" spans="1:33" ht="18" customHeight="1">
      <c r="A10" s="62"/>
      <c r="B10" s="62"/>
      <c r="C10" s="13">
        <f t="shared" si="3"/>
        <v>5</v>
      </c>
      <c r="D10" s="3" t="s">
        <v>36</v>
      </c>
      <c r="E10" s="3" t="s">
        <v>30</v>
      </c>
      <c r="F10" s="14">
        <f t="shared" si="0"/>
        <v>25</v>
      </c>
      <c r="G10" s="15">
        <f t="shared" si="4"/>
        <v>458</v>
      </c>
      <c r="H10" s="15">
        <f t="shared" si="5"/>
        <v>458</v>
      </c>
      <c r="I10" s="3" t="str">
        <f t="shared" si="6"/>
        <v/>
      </c>
      <c r="J10" s="3">
        <f>G10-K10</f>
        <v>404</v>
      </c>
      <c r="K10" s="3">
        <v>54</v>
      </c>
      <c r="L10" s="28">
        <v>4</v>
      </c>
      <c r="M10" s="29" t="s">
        <v>31</v>
      </c>
      <c r="N10" s="30">
        <v>18</v>
      </c>
      <c r="O10" s="28">
        <v>4</v>
      </c>
      <c r="P10" s="29" t="s">
        <v>31</v>
      </c>
      <c r="Q10" s="27">
        <v>18</v>
      </c>
      <c r="R10" s="25">
        <v>4</v>
      </c>
      <c r="S10" s="26" t="s">
        <v>31</v>
      </c>
      <c r="T10" s="27">
        <v>18</v>
      </c>
      <c r="U10" s="31">
        <v>4</v>
      </c>
      <c r="V10" s="32" t="s">
        <v>31</v>
      </c>
      <c r="W10" s="33">
        <v>18</v>
      </c>
      <c r="X10" s="31">
        <v>5</v>
      </c>
      <c r="Y10" s="32" t="s">
        <v>31</v>
      </c>
      <c r="Z10" s="33">
        <v>18</v>
      </c>
      <c r="AA10" s="31">
        <v>5</v>
      </c>
      <c r="AB10" s="32" t="s">
        <v>31</v>
      </c>
      <c r="AC10" s="33">
        <v>16</v>
      </c>
      <c r="AD10" s="3"/>
      <c r="AE10" s="10" t="str">
        <f t="shared" si="1"/>
        <v/>
      </c>
      <c r="AF10" s="10" t="str">
        <f t="shared" si="2"/>
        <v/>
      </c>
    </row>
    <row r="11" spans="1:33" ht="18" customHeight="1">
      <c r="A11" s="62"/>
      <c r="B11" s="62"/>
      <c r="C11" s="13">
        <f t="shared" si="3"/>
        <v>6</v>
      </c>
      <c r="D11" s="3" t="s">
        <v>37</v>
      </c>
      <c r="E11" s="3" t="s">
        <v>30</v>
      </c>
      <c r="F11" s="14">
        <f t="shared" si="0"/>
        <v>25</v>
      </c>
      <c r="G11" s="15">
        <f t="shared" si="4"/>
        <v>458</v>
      </c>
      <c r="H11" s="15">
        <f t="shared" ref="H11:H12" si="8">G11</f>
        <v>458</v>
      </c>
      <c r="I11" s="3" t="str">
        <f t="shared" si="6"/>
        <v/>
      </c>
      <c r="J11" s="3">
        <f t="shared" ref="J11:J12" si="9">G11-K11</f>
        <v>422</v>
      </c>
      <c r="K11" s="3">
        <v>36</v>
      </c>
      <c r="L11" s="28">
        <v>4</v>
      </c>
      <c r="M11" s="29" t="s">
        <v>31</v>
      </c>
      <c r="N11" s="30">
        <v>18</v>
      </c>
      <c r="O11" s="28">
        <v>4</v>
      </c>
      <c r="P11" s="29" t="s">
        <v>31</v>
      </c>
      <c r="Q11" s="27">
        <v>18</v>
      </c>
      <c r="R11" s="25">
        <v>4</v>
      </c>
      <c r="S11" s="26" t="s">
        <v>31</v>
      </c>
      <c r="T11" s="27">
        <v>18</v>
      </c>
      <c r="U11" s="31">
        <v>4</v>
      </c>
      <c r="V11" s="32" t="s">
        <v>31</v>
      </c>
      <c r="W11" s="33">
        <v>18</v>
      </c>
      <c r="X11" s="31">
        <v>5</v>
      </c>
      <c r="Y11" s="32" t="s">
        <v>31</v>
      </c>
      <c r="Z11" s="33">
        <v>18</v>
      </c>
      <c r="AA11" s="31">
        <v>5</v>
      </c>
      <c r="AB11" s="32" t="s">
        <v>31</v>
      </c>
      <c r="AC11" s="33">
        <v>16</v>
      </c>
      <c r="AD11" s="3"/>
      <c r="AE11" s="10" t="str">
        <f t="shared" si="1"/>
        <v/>
      </c>
      <c r="AF11" s="10" t="str">
        <f t="shared" si="2"/>
        <v/>
      </c>
    </row>
    <row r="12" spans="1:33" ht="18" customHeight="1">
      <c r="A12" s="62"/>
      <c r="B12" s="62"/>
      <c r="C12" s="13">
        <f t="shared" si="3"/>
        <v>7</v>
      </c>
      <c r="D12" s="3" t="s">
        <v>38</v>
      </c>
      <c r="E12" s="3" t="s">
        <v>30</v>
      </c>
      <c r="F12" s="14">
        <f t="shared" si="0"/>
        <v>25</v>
      </c>
      <c r="G12" s="15">
        <f t="shared" si="4"/>
        <v>458</v>
      </c>
      <c r="H12" s="15">
        <f t="shared" si="8"/>
        <v>458</v>
      </c>
      <c r="I12" s="3" t="str">
        <f t="shared" si="6"/>
        <v/>
      </c>
      <c r="J12" s="3">
        <f t="shared" si="9"/>
        <v>422</v>
      </c>
      <c r="K12" s="3">
        <v>36</v>
      </c>
      <c r="L12" s="28">
        <v>4</v>
      </c>
      <c r="M12" s="29" t="s">
        <v>31</v>
      </c>
      <c r="N12" s="30">
        <v>18</v>
      </c>
      <c r="O12" s="28">
        <v>4</v>
      </c>
      <c r="P12" s="29" t="s">
        <v>31</v>
      </c>
      <c r="Q12" s="27">
        <v>18</v>
      </c>
      <c r="R12" s="25">
        <v>4</v>
      </c>
      <c r="S12" s="26" t="s">
        <v>31</v>
      </c>
      <c r="T12" s="27">
        <v>18</v>
      </c>
      <c r="U12" s="31">
        <v>4</v>
      </c>
      <c r="V12" s="32" t="s">
        <v>31</v>
      </c>
      <c r="W12" s="33">
        <v>18</v>
      </c>
      <c r="X12" s="31">
        <v>5</v>
      </c>
      <c r="Y12" s="32" t="s">
        <v>31</v>
      </c>
      <c r="Z12" s="33">
        <v>18</v>
      </c>
      <c r="AA12" s="31">
        <v>5</v>
      </c>
      <c r="AB12" s="32" t="s">
        <v>31</v>
      </c>
      <c r="AC12" s="33">
        <v>16</v>
      </c>
      <c r="AD12" s="3"/>
      <c r="AE12" s="10" t="str">
        <f t="shared" si="1"/>
        <v/>
      </c>
      <c r="AF12" s="10" t="str">
        <f t="shared" si="2"/>
        <v/>
      </c>
    </row>
    <row r="13" spans="1:33" ht="18" customHeight="1">
      <c r="A13" s="62"/>
      <c r="B13" s="62"/>
      <c r="C13" s="13">
        <f t="shared" si="3"/>
        <v>8</v>
      </c>
      <c r="D13" s="16" t="s">
        <v>39</v>
      </c>
      <c r="E13" s="3" t="s">
        <v>30</v>
      </c>
      <c r="F13" s="14">
        <f t="shared" si="0"/>
        <v>4</v>
      </c>
      <c r="G13" s="15">
        <f t="shared" si="4"/>
        <v>72</v>
      </c>
      <c r="H13" s="15">
        <v>36</v>
      </c>
      <c r="I13" s="3">
        <f t="shared" si="6"/>
        <v>36</v>
      </c>
      <c r="J13" s="3">
        <f>IF(G13&lt;108,G13,108)</f>
        <v>72</v>
      </c>
      <c r="K13" s="3" t="str">
        <f t="shared" si="7"/>
        <v/>
      </c>
      <c r="L13" s="28">
        <v>2</v>
      </c>
      <c r="M13" s="29" t="s">
        <v>31</v>
      </c>
      <c r="N13" s="30">
        <v>18</v>
      </c>
      <c r="O13" s="28">
        <v>2</v>
      </c>
      <c r="P13" s="29" t="s">
        <v>31</v>
      </c>
      <c r="Q13" s="27">
        <v>18</v>
      </c>
      <c r="R13" s="25"/>
      <c r="S13" s="26"/>
      <c r="T13" s="27"/>
      <c r="U13" s="31"/>
      <c r="V13" s="32"/>
      <c r="W13" s="33"/>
      <c r="X13" s="31"/>
      <c r="Y13" s="32"/>
      <c r="Z13" s="33"/>
      <c r="AA13" s="31"/>
      <c r="AB13" s="32"/>
      <c r="AC13" s="33"/>
      <c r="AD13" s="3"/>
      <c r="AE13" s="10" t="str">
        <f t="shared" si="1"/>
        <v/>
      </c>
      <c r="AF13" s="10" t="str">
        <f t="shared" si="2"/>
        <v/>
      </c>
    </row>
    <row r="14" spans="1:33" ht="18" customHeight="1">
      <c r="A14" s="62"/>
      <c r="B14" s="62"/>
      <c r="C14" s="13">
        <f t="shared" si="3"/>
        <v>9</v>
      </c>
      <c r="D14" s="3" t="s">
        <v>40</v>
      </c>
      <c r="E14" s="3" t="s">
        <v>30</v>
      </c>
      <c r="F14" s="14">
        <f t="shared" si="0"/>
        <v>4</v>
      </c>
      <c r="G14" s="15">
        <f t="shared" si="4"/>
        <v>72</v>
      </c>
      <c r="H14" s="15">
        <v>66</v>
      </c>
      <c r="I14" s="3">
        <f t="shared" si="6"/>
        <v>6</v>
      </c>
      <c r="J14" s="3">
        <f t="shared" ref="J14:J15" si="10">IF(G14&lt;108,G14,108)</f>
        <v>72</v>
      </c>
      <c r="K14" s="3" t="str">
        <f t="shared" si="7"/>
        <v/>
      </c>
      <c r="L14" s="28">
        <v>2</v>
      </c>
      <c r="M14" s="29" t="s">
        <v>31</v>
      </c>
      <c r="N14" s="30">
        <v>18</v>
      </c>
      <c r="O14" s="28">
        <v>2</v>
      </c>
      <c r="P14" s="29" t="s">
        <v>31</v>
      </c>
      <c r="Q14" s="27">
        <v>18</v>
      </c>
      <c r="R14" s="25"/>
      <c r="S14" s="26"/>
      <c r="T14" s="27"/>
      <c r="U14" s="31"/>
      <c r="V14" s="32"/>
      <c r="W14" s="33"/>
      <c r="X14" s="31"/>
      <c r="Y14" s="32"/>
      <c r="Z14" s="33"/>
      <c r="AA14" s="31"/>
      <c r="AB14" s="32"/>
      <c r="AC14" s="33"/>
      <c r="AD14" s="3"/>
      <c r="AE14" s="10" t="str">
        <f t="shared" si="1"/>
        <v/>
      </c>
      <c r="AF14" s="10" t="str">
        <f t="shared" si="2"/>
        <v/>
      </c>
    </row>
    <row r="15" spans="1:33" ht="18" customHeight="1">
      <c r="A15" s="62"/>
      <c r="B15" s="62"/>
      <c r="C15" s="13">
        <f t="shared" si="3"/>
        <v>10</v>
      </c>
      <c r="D15" s="3" t="s">
        <v>41</v>
      </c>
      <c r="E15" s="3" t="s">
        <v>30</v>
      </c>
      <c r="F15" s="14">
        <f t="shared" si="0"/>
        <v>2</v>
      </c>
      <c r="G15" s="15">
        <f t="shared" si="4"/>
        <v>36</v>
      </c>
      <c r="H15" s="15">
        <v>36</v>
      </c>
      <c r="I15" s="3" t="str">
        <f t="shared" si="6"/>
        <v/>
      </c>
      <c r="J15" s="3">
        <f t="shared" si="10"/>
        <v>36</v>
      </c>
      <c r="K15" s="3" t="str">
        <f t="shared" si="7"/>
        <v/>
      </c>
      <c r="L15" s="28">
        <v>1</v>
      </c>
      <c r="M15" s="29" t="s">
        <v>31</v>
      </c>
      <c r="N15" s="30">
        <v>18</v>
      </c>
      <c r="O15" s="28">
        <v>1</v>
      </c>
      <c r="P15" s="29" t="s">
        <v>31</v>
      </c>
      <c r="Q15" s="27">
        <v>18</v>
      </c>
      <c r="R15" s="25"/>
      <c r="S15" s="26"/>
      <c r="T15" s="27"/>
      <c r="U15" s="31"/>
      <c r="V15" s="32"/>
      <c r="W15" s="33"/>
      <c r="X15" s="31"/>
      <c r="Y15" s="32"/>
      <c r="Z15" s="33"/>
      <c r="AA15" s="31"/>
      <c r="AB15" s="32"/>
      <c r="AC15" s="33"/>
      <c r="AD15" s="3"/>
      <c r="AE15" s="10" t="str">
        <f t="shared" si="1"/>
        <v/>
      </c>
      <c r="AF15" s="10" t="str">
        <f t="shared" si="2"/>
        <v/>
      </c>
    </row>
    <row r="16" spans="1:33" ht="18" customHeight="1">
      <c r="A16" s="62"/>
      <c r="B16" s="62"/>
      <c r="C16" s="13">
        <f t="shared" si="3"/>
        <v>11</v>
      </c>
      <c r="D16" s="3" t="s">
        <v>42</v>
      </c>
      <c r="E16" s="3" t="s">
        <v>43</v>
      </c>
      <c r="F16" s="14">
        <f t="shared" si="0"/>
        <v>12</v>
      </c>
      <c r="G16" s="15">
        <f t="shared" si="4"/>
        <v>212</v>
      </c>
      <c r="H16" s="15">
        <v>45</v>
      </c>
      <c r="I16" s="3">
        <f t="shared" si="6"/>
        <v>167</v>
      </c>
      <c r="J16" s="3">
        <f>G16-K16</f>
        <v>122</v>
      </c>
      <c r="K16" s="3">
        <v>90</v>
      </c>
      <c r="L16" s="28">
        <v>2</v>
      </c>
      <c r="M16" s="29" t="s">
        <v>31</v>
      </c>
      <c r="N16" s="30">
        <v>18</v>
      </c>
      <c r="O16" s="28">
        <v>2</v>
      </c>
      <c r="P16" s="29" t="s">
        <v>31</v>
      </c>
      <c r="Q16" s="27">
        <v>18</v>
      </c>
      <c r="R16" s="25">
        <v>2</v>
      </c>
      <c r="S16" s="26" t="s">
        <v>31</v>
      </c>
      <c r="T16" s="27">
        <v>18</v>
      </c>
      <c r="U16" s="31">
        <v>2</v>
      </c>
      <c r="V16" s="32" t="s">
        <v>31</v>
      </c>
      <c r="W16" s="33">
        <v>18</v>
      </c>
      <c r="X16" s="31">
        <v>2</v>
      </c>
      <c r="Y16" s="32" t="s">
        <v>31</v>
      </c>
      <c r="Z16" s="33">
        <v>18</v>
      </c>
      <c r="AA16" s="31">
        <v>2</v>
      </c>
      <c r="AB16" s="32" t="s">
        <v>31</v>
      </c>
      <c r="AC16" s="33">
        <v>16</v>
      </c>
      <c r="AD16" s="3"/>
      <c r="AE16" s="10" t="str">
        <f t="shared" si="1"/>
        <v/>
      </c>
      <c r="AF16" s="10" t="str">
        <f t="shared" si="2"/>
        <v/>
      </c>
    </row>
    <row r="17" spans="1:32" ht="18" customHeight="1">
      <c r="A17" s="62"/>
      <c r="B17" s="62"/>
      <c r="C17" s="13">
        <f t="shared" si="3"/>
        <v>12</v>
      </c>
      <c r="D17" s="3" t="s">
        <v>44</v>
      </c>
      <c r="E17" s="3" t="s">
        <v>43</v>
      </c>
      <c r="F17" s="14">
        <v>2</v>
      </c>
      <c r="G17" s="15">
        <f t="shared" si="4"/>
        <v>112</v>
      </c>
      <c r="H17" s="15"/>
      <c r="I17" s="3">
        <f t="shared" si="6"/>
        <v>112</v>
      </c>
      <c r="J17" s="3">
        <v>112</v>
      </c>
      <c r="K17" s="3" t="str">
        <f t="shared" si="7"/>
        <v/>
      </c>
      <c r="L17" s="28">
        <v>56</v>
      </c>
      <c r="M17" s="29" t="s">
        <v>31</v>
      </c>
      <c r="N17" s="30">
        <v>2</v>
      </c>
      <c r="O17" s="28"/>
      <c r="P17" s="29"/>
      <c r="Q17" s="27"/>
      <c r="R17" s="25"/>
      <c r="S17" s="26"/>
      <c r="T17" s="27"/>
      <c r="U17" s="31"/>
      <c r="V17" s="32"/>
      <c r="W17" s="33"/>
      <c r="X17" s="31"/>
      <c r="Y17" s="32"/>
      <c r="Z17" s="33"/>
      <c r="AA17" s="31"/>
      <c r="AB17" s="32"/>
      <c r="AC17" s="33"/>
      <c r="AD17" s="3"/>
      <c r="AE17" s="10" t="str">
        <f t="shared" si="1"/>
        <v/>
      </c>
      <c r="AF17" s="10" t="str">
        <f t="shared" si="2"/>
        <v/>
      </c>
    </row>
    <row r="18" spans="1:32" ht="18" customHeight="1">
      <c r="A18" s="62"/>
      <c r="B18" s="62"/>
      <c r="C18" s="13">
        <f t="shared" si="3"/>
        <v>13</v>
      </c>
      <c r="D18" s="3" t="s">
        <v>45</v>
      </c>
      <c r="E18" s="3" t="s">
        <v>43</v>
      </c>
      <c r="F18" s="14">
        <v>2</v>
      </c>
      <c r="G18" s="15">
        <f t="shared" si="4"/>
        <v>106</v>
      </c>
      <c r="H18" s="15">
        <v>16</v>
      </c>
      <c r="I18" s="3">
        <f t="shared" si="6"/>
        <v>90</v>
      </c>
      <c r="J18" s="3">
        <v>16</v>
      </c>
      <c r="K18" s="3">
        <f t="shared" si="7"/>
        <v>90</v>
      </c>
      <c r="L18" s="28">
        <v>1</v>
      </c>
      <c r="M18" s="29" t="s">
        <v>31</v>
      </c>
      <c r="N18" s="30">
        <v>18</v>
      </c>
      <c r="O18" s="28">
        <v>1</v>
      </c>
      <c r="P18" s="29" t="s">
        <v>31</v>
      </c>
      <c r="Q18" s="27">
        <v>18</v>
      </c>
      <c r="R18" s="25">
        <v>1</v>
      </c>
      <c r="S18" s="26" t="s">
        <v>31</v>
      </c>
      <c r="T18" s="27">
        <v>18</v>
      </c>
      <c r="U18" s="31">
        <v>1</v>
      </c>
      <c r="V18" s="32" t="s">
        <v>31</v>
      </c>
      <c r="W18" s="33">
        <v>18</v>
      </c>
      <c r="X18" s="31">
        <v>1</v>
      </c>
      <c r="Y18" s="32" t="s">
        <v>31</v>
      </c>
      <c r="Z18" s="33">
        <v>18</v>
      </c>
      <c r="AA18" s="31">
        <v>1</v>
      </c>
      <c r="AB18" s="32" t="s">
        <v>31</v>
      </c>
      <c r="AC18" s="33">
        <v>16</v>
      </c>
      <c r="AD18" s="3"/>
      <c r="AE18" s="10" t="str">
        <f t="shared" si="1"/>
        <v/>
      </c>
      <c r="AF18" s="10" t="str">
        <f t="shared" si="2"/>
        <v/>
      </c>
    </row>
    <row r="19" spans="1:32" ht="18" customHeight="1">
      <c r="A19" s="62"/>
      <c r="B19" s="62"/>
      <c r="C19" s="43" t="s">
        <v>46</v>
      </c>
      <c r="D19" s="43"/>
      <c r="E19" s="43"/>
      <c r="F19" s="17">
        <f t="shared" ref="F19:K19" si="11">SUM(F6:F18)</f>
        <v>109</v>
      </c>
      <c r="G19" s="17">
        <f t="shared" si="11"/>
        <v>2128</v>
      </c>
      <c r="H19" s="17">
        <f t="shared" si="11"/>
        <v>1717</v>
      </c>
      <c r="I19" s="17">
        <f t="shared" si="11"/>
        <v>411</v>
      </c>
      <c r="J19" s="17">
        <f t="shared" si="11"/>
        <v>1822</v>
      </c>
      <c r="K19" s="17">
        <f t="shared" si="11"/>
        <v>306</v>
      </c>
      <c r="L19" s="44">
        <f>SUMPRODUCT(L6:L18*N6:N18)</f>
        <v>508</v>
      </c>
      <c r="M19" s="44"/>
      <c r="N19" s="44"/>
      <c r="O19" s="44">
        <f>SUMPRODUCT(O6:O18*Q6:Q18)</f>
        <v>396</v>
      </c>
      <c r="P19" s="44"/>
      <c r="Q19" s="44"/>
      <c r="R19" s="44">
        <f>SUMPRODUCT(R6:R18*T6:T18)</f>
        <v>306</v>
      </c>
      <c r="S19" s="44"/>
      <c r="T19" s="44"/>
      <c r="U19" s="44">
        <f>SUMPRODUCT(U6:U18*W6:W18)</f>
        <v>306</v>
      </c>
      <c r="V19" s="44"/>
      <c r="W19" s="44"/>
      <c r="X19" s="44">
        <f>SUMPRODUCT(X6:X18*Z6:Z18)</f>
        <v>324</v>
      </c>
      <c r="Y19" s="44"/>
      <c r="Z19" s="44"/>
      <c r="AA19" s="44">
        <f>SUMPRODUCT(AA6:AA18*AC6:AC18)</f>
        <v>288</v>
      </c>
      <c r="AB19" s="44"/>
      <c r="AC19" s="44"/>
      <c r="AD19" s="38"/>
      <c r="AE19" s="10" t="str">
        <f t="shared" si="1"/>
        <v/>
      </c>
      <c r="AF19" s="10" t="str">
        <f t="shared" si="2"/>
        <v/>
      </c>
    </row>
    <row r="20" spans="1:32" s="10" customFormat="1" ht="18" customHeight="1">
      <c r="A20" s="62"/>
      <c r="B20" s="67" t="s">
        <v>47</v>
      </c>
      <c r="C20" s="13">
        <f>ROW()-6</f>
        <v>14</v>
      </c>
      <c r="D20" s="14" t="s">
        <v>48</v>
      </c>
      <c r="E20" s="14" t="s">
        <v>30</v>
      </c>
      <c r="F20" s="3">
        <f t="shared" ref="F20:F24" si="12">ROUND(G20/18,0)</f>
        <v>1</v>
      </c>
      <c r="G20" s="3">
        <f t="shared" ref="G20:G26" si="13">L20*N20+O20*Q20+R20*T20+U20*W20+X20*Z20+AA20*AC20</f>
        <v>18</v>
      </c>
      <c r="H20" s="14">
        <v>12</v>
      </c>
      <c r="I20" s="14">
        <f t="shared" ref="I20:I24" si="14">IF(G20-H20&lt;1,"",G20-H20)</f>
        <v>6</v>
      </c>
      <c r="J20" s="14"/>
      <c r="K20" s="3">
        <f>G20</f>
        <v>18</v>
      </c>
      <c r="L20" s="31">
        <v>1</v>
      </c>
      <c r="M20" s="32" t="s">
        <v>31</v>
      </c>
      <c r="N20" s="33">
        <v>18</v>
      </c>
      <c r="O20" s="31"/>
      <c r="P20" s="32"/>
      <c r="Q20" s="33"/>
      <c r="R20" s="31"/>
      <c r="S20" s="32"/>
      <c r="T20" s="33"/>
      <c r="U20" s="31"/>
      <c r="V20" s="32"/>
      <c r="W20" s="33"/>
      <c r="X20" s="31"/>
      <c r="Y20" s="32"/>
      <c r="Z20" s="33"/>
      <c r="AA20" s="31"/>
      <c r="AB20" s="32"/>
      <c r="AC20" s="33"/>
      <c r="AD20" s="98" t="s">
        <v>49</v>
      </c>
      <c r="AE20" s="10" t="str">
        <f t="shared" si="1"/>
        <v/>
      </c>
      <c r="AF20" s="10" t="str">
        <f t="shared" si="2"/>
        <v/>
      </c>
    </row>
    <row r="21" spans="1:32" s="10" customFormat="1" ht="18" customHeight="1">
      <c r="A21" s="62"/>
      <c r="B21" s="67"/>
      <c r="C21" s="13">
        <f t="shared" ref="C21:C26" si="15">ROW()-6</f>
        <v>15</v>
      </c>
      <c r="D21" s="14" t="s">
        <v>50</v>
      </c>
      <c r="E21" s="14" t="s">
        <v>30</v>
      </c>
      <c r="F21" s="3">
        <f t="shared" si="12"/>
        <v>1</v>
      </c>
      <c r="G21" s="3">
        <f t="shared" si="13"/>
        <v>18</v>
      </c>
      <c r="H21" s="14">
        <v>12</v>
      </c>
      <c r="I21" s="14">
        <f t="shared" si="14"/>
        <v>6</v>
      </c>
      <c r="J21" s="14"/>
      <c r="K21" s="3">
        <f>G21</f>
        <v>18</v>
      </c>
      <c r="L21" s="31"/>
      <c r="M21" s="32"/>
      <c r="N21" s="33"/>
      <c r="O21" s="31"/>
      <c r="P21" s="32"/>
      <c r="Q21" s="33"/>
      <c r="R21" s="31">
        <v>1</v>
      </c>
      <c r="S21" s="32" t="s">
        <v>31</v>
      </c>
      <c r="T21" s="33">
        <v>18</v>
      </c>
      <c r="U21" s="31"/>
      <c r="V21" s="32"/>
      <c r="W21" s="33"/>
      <c r="X21" s="31"/>
      <c r="Y21" s="32"/>
      <c r="Z21" s="33"/>
      <c r="AA21" s="25"/>
      <c r="AB21" s="26"/>
      <c r="AC21" s="27"/>
      <c r="AD21" s="99"/>
      <c r="AE21" s="10" t="str">
        <f t="shared" si="1"/>
        <v/>
      </c>
      <c r="AF21" s="10" t="str">
        <f t="shared" si="2"/>
        <v/>
      </c>
    </row>
    <row r="22" spans="1:32" s="10" customFormat="1" ht="18" customHeight="1">
      <c r="A22" s="62"/>
      <c r="B22" s="67"/>
      <c r="C22" s="13">
        <f t="shared" si="15"/>
        <v>16</v>
      </c>
      <c r="D22" s="14" t="s">
        <v>51</v>
      </c>
      <c r="E22" s="14" t="s">
        <v>30</v>
      </c>
      <c r="F22" s="71">
        <f t="shared" si="12"/>
        <v>0</v>
      </c>
      <c r="G22" s="71">
        <f t="shared" si="13"/>
        <v>0</v>
      </c>
      <c r="H22" s="71"/>
      <c r="I22" s="72" t="str">
        <f t="shared" si="14"/>
        <v/>
      </c>
      <c r="J22" s="71"/>
      <c r="K22" s="71"/>
      <c r="L22" s="75"/>
      <c r="M22" s="80"/>
      <c r="N22" s="85"/>
      <c r="O22" s="75"/>
      <c r="P22" s="80"/>
      <c r="Q22" s="85"/>
      <c r="R22" s="75"/>
      <c r="S22" s="80"/>
      <c r="T22" s="85"/>
      <c r="U22" s="75"/>
      <c r="V22" s="80"/>
      <c r="W22" s="85"/>
      <c r="X22" s="75"/>
      <c r="Y22" s="80"/>
      <c r="Z22" s="85"/>
      <c r="AA22" s="75"/>
      <c r="AB22" s="80"/>
      <c r="AC22" s="85"/>
      <c r="AD22" s="72" t="s">
        <v>52</v>
      </c>
      <c r="AE22" s="10" t="str">
        <f t="shared" si="1"/>
        <v/>
      </c>
      <c r="AF22" s="10" t="str">
        <f t="shared" si="2"/>
        <v/>
      </c>
    </row>
    <row r="23" spans="1:32" s="10" customFormat="1" ht="18" customHeight="1">
      <c r="A23" s="62"/>
      <c r="B23" s="67"/>
      <c r="C23" s="13">
        <f t="shared" si="15"/>
        <v>17</v>
      </c>
      <c r="D23" s="14" t="s">
        <v>53</v>
      </c>
      <c r="E23" s="14" t="s">
        <v>30</v>
      </c>
      <c r="F23" s="71"/>
      <c r="G23" s="71">
        <f t="shared" si="13"/>
        <v>0</v>
      </c>
      <c r="H23" s="71"/>
      <c r="I23" s="72"/>
      <c r="J23" s="71"/>
      <c r="K23" s="71" t="str">
        <f t="shared" ref="K23:K26" si="16">IF(G23-J23=0,"",G23-J23)</f>
        <v/>
      </c>
      <c r="L23" s="76"/>
      <c r="M23" s="81"/>
      <c r="N23" s="86"/>
      <c r="O23" s="76"/>
      <c r="P23" s="81"/>
      <c r="Q23" s="86"/>
      <c r="R23" s="76"/>
      <c r="S23" s="81"/>
      <c r="T23" s="86"/>
      <c r="U23" s="76"/>
      <c r="V23" s="81"/>
      <c r="W23" s="86"/>
      <c r="X23" s="76"/>
      <c r="Y23" s="81"/>
      <c r="Z23" s="86"/>
      <c r="AA23" s="76"/>
      <c r="AB23" s="81"/>
      <c r="AC23" s="86"/>
      <c r="AD23" s="72"/>
      <c r="AE23" s="10" t="str">
        <f t="shared" si="1"/>
        <v/>
      </c>
      <c r="AF23" s="10" t="str">
        <f t="shared" si="2"/>
        <v/>
      </c>
    </row>
    <row r="24" spans="1:32" s="10" customFormat="1" ht="18" customHeight="1">
      <c r="A24" s="62"/>
      <c r="B24" s="67"/>
      <c r="C24" s="13">
        <f t="shared" si="15"/>
        <v>18</v>
      </c>
      <c r="D24" s="14" t="s">
        <v>54</v>
      </c>
      <c r="E24" s="14" t="s">
        <v>43</v>
      </c>
      <c r="F24" s="71">
        <f t="shared" si="12"/>
        <v>1</v>
      </c>
      <c r="G24" s="71">
        <f t="shared" si="13"/>
        <v>18</v>
      </c>
      <c r="H24" s="71">
        <v>18</v>
      </c>
      <c r="I24" s="72" t="str">
        <f t="shared" si="14"/>
        <v/>
      </c>
      <c r="J24" s="71"/>
      <c r="K24" s="71">
        <f>G24</f>
        <v>18</v>
      </c>
      <c r="L24" s="75"/>
      <c r="M24" s="80"/>
      <c r="N24" s="85"/>
      <c r="O24" s="75"/>
      <c r="P24" s="80"/>
      <c r="Q24" s="85"/>
      <c r="R24" s="75">
        <v>1</v>
      </c>
      <c r="S24" s="80" t="s">
        <v>31</v>
      </c>
      <c r="T24" s="85">
        <v>18</v>
      </c>
      <c r="U24" s="75"/>
      <c r="V24" s="80"/>
      <c r="W24" s="85"/>
      <c r="X24" s="75"/>
      <c r="Y24" s="80"/>
      <c r="Z24" s="85"/>
      <c r="AA24" s="75"/>
      <c r="AB24" s="80"/>
      <c r="AC24" s="85"/>
      <c r="AD24" s="72" t="s">
        <v>55</v>
      </c>
      <c r="AE24" s="10" t="str">
        <f t="shared" si="1"/>
        <v/>
      </c>
      <c r="AF24" s="10" t="str">
        <f t="shared" si="2"/>
        <v/>
      </c>
    </row>
    <row r="25" spans="1:32" s="10" customFormat="1" ht="18" customHeight="1">
      <c r="A25" s="62"/>
      <c r="B25" s="67"/>
      <c r="C25" s="13">
        <f t="shared" si="15"/>
        <v>19</v>
      </c>
      <c r="D25" s="14" t="s">
        <v>56</v>
      </c>
      <c r="E25" s="14" t="s">
        <v>30</v>
      </c>
      <c r="F25" s="71"/>
      <c r="G25" s="71">
        <f t="shared" si="13"/>
        <v>0</v>
      </c>
      <c r="H25" s="71"/>
      <c r="I25" s="72"/>
      <c r="J25" s="71"/>
      <c r="K25" s="71" t="str">
        <f t="shared" si="16"/>
        <v/>
      </c>
      <c r="L25" s="77"/>
      <c r="M25" s="82"/>
      <c r="N25" s="87"/>
      <c r="O25" s="77"/>
      <c r="P25" s="82"/>
      <c r="Q25" s="87"/>
      <c r="R25" s="77"/>
      <c r="S25" s="82"/>
      <c r="T25" s="87"/>
      <c r="U25" s="77"/>
      <c r="V25" s="82"/>
      <c r="W25" s="87"/>
      <c r="X25" s="77"/>
      <c r="Y25" s="82"/>
      <c r="Z25" s="87"/>
      <c r="AA25" s="77"/>
      <c r="AB25" s="82"/>
      <c r="AC25" s="87"/>
      <c r="AD25" s="72"/>
      <c r="AE25" s="10" t="str">
        <f t="shared" si="1"/>
        <v/>
      </c>
      <c r="AF25" s="10" t="str">
        <f t="shared" si="2"/>
        <v/>
      </c>
    </row>
    <row r="26" spans="1:32" s="10" customFormat="1" ht="18" customHeight="1">
      <c r="A26" s="62"/>
      <c r="B26" s="67"/>
      <c r="C26" s="13">
        <f t="shared" si="15"/>
        <v>20</v>
      </c>
      <c r="D26" s="14" t="s">
        <v>57</v>
      </c>
      <c r="E26" s="14" t="s">
        <v>43</v>
      </c>
      <c r="F26" s="71"/>
      <c r="G26" s="71">
        <f t="shared" si="13"/>
        <v>0</v>
      </c>
      <c r="H26" s="71"/>
      <c r="I26" s="72"/>
      <c r="J26" s="71"/>
      <c r="K26" s="71" t="str">
        <f t="shared" si="16"/>
        <v/>
      </c>
      <c r="L26" s="76"/>
      <c r="M26" s="81"/>
      <c r="N26" s="86"/>
      <c r="O26" s="76"/>
      <c r="P26" s="81"/>
      <c r="Q26" s="86"/>
      <c r="R26" s="76"/>
      <c r="S26" s="81"/>
      <c r="T26" s="86"/>
      <c r="U26" s="76"/>
      <c r="V26" s="81"/>
      <c r="W26" s="86"/>
      <c r="X26" s="76"/>
      <c r="Y26" s="81"/>
      <c r="Z26" s="86"/>
      <c r="AA26" s="76"/>
      <c r="AB26" s="81"/>
      <c r="AC26" s="86"/>
      <c r="AD26" s="72"/>
      <c r="AE26" s="10" t="str">
        <f t="shared" si="1"/>
        <v/>
      </c>
      <c r="AF26" s="10" t="str">
        <f t="shared" si="2"/>
        <v/>
      </c>
    </row>
    <row r="27" spans="1:32" s="10" customFormat="1" ht="18" customHeight="1">
      <c r="A27" s="62"/>
      <c r="B27" s="67"/>
      <c r="C27" s="43" t="s">
        <v>46</v>
      </c>
      <c r="D27" s="43"/>
      <c r="E27" s="43"/>
      <c r="F27" s="17">
        <f t="shared" ref="F27:K27" si="17">SUM(F20:F26)</f>
        <v>3</v>
      </c>
      <c r="G27" s="17">
        <f t="shared" si="17"/>
        <v>54</v>
      </c>
      <c r="H27" s="17">
        <f t="shared" si="17"/>
        <v>42</v>
      </c>
      <c r="I27" s="17">
        <f t="shared" si="17"/>
        <v>12</v>
      </c>
      <c r="J27" s="17">
        <f t="shared" si="17"/>
        <v>0</v>
      </c>
      <c r="K27" s="17">
        <f t="shared" si="17"/>
        <v>54</v>
      </c>
      <c r="L27" s="44">
        <f>SUMPRODUCT(L20:L26*N20:N26)</f>
        <v>18</v>
      </c>
      <c r="M27" s="44"/>
      <c r="N27" s="44"/>
      <c r="O27" s="44">
        <f>SUMPRODUCT(O20:O26*Q20:Q26)</f>
        <v>0</v>
      </c>
      <c r="P27" s="44"/>
      <c r="Q27" s="44"/>
      <c r="R27" s="44">
        <f>SUMPRODUCT(R20:R26*T20:T26)</f>
        <v>36</v>
      </c>
      <c r="S27" s="44"/>
      <c r="T27" s="44"/>
      <c r="U27" s="44">
        <f>SUMPRODUCT(U20:U26*W20:W26)</f>
        <v>0</v>
      </c>
      <c r="V27" s="44"/>
      <c r="W27" s="44"/>
      <c r="X27" s="44">
        <f>SUMPRODUCT(X20:X26*Z20:Z26)</f>
        <v>0</v>
      </c>
      <c r="Y27" s="44"/>
      <c r="Z27" s="44"/>
      <c r="AA27" s="44">
        <f>SUMPRODUCT(AA20:AA26*AC20:AC26)</f>
        <v>0</v>
      </c>
      <c r="AB27" s="44"/>
      <c r="AC27" s="44"/>
      <c r="AD27" s="38"/>
      <c r="AE27" s="10" t="str">
        <f t="shared" si="1"/>
        <v/>
      </c>
      <c r="AF27" s="10" t="str">
        <f t="shared" si="2"/>
        <v/>
      </c>
    </row>
    <row r="28" spans="1:32" s="10" customFormat="1" ht="18" customHeight="1">
      <c r="A28" s="62"/>
      <c r="B28" s="45" t="s">
        <v>58</v>
      </c>
      <c r="C28" s="45"/>
      <c r="D28" s="45"/>
      <c r="E28" s="45"/>
      <c r="F28" s="18">
        <f t="shared" ref="F28:K28" si="18">F19+F27</f>
        <v>112</v>
      </c>
      <c r="G28" s="18">
        <f t="shared" si="18"/>
        <v>2182</v>
      </c>
      <c r="H28" s="18">
        <f t="shared" si="18"/>
        <v>1759</v>
      </c>
      <c r="I28" s="18">
        <f t="shared" si="18"/>
        <v>423</v>
      </c>
      <c r="J28" s="18">
        <f t="shared" si="18"/>
        <v>1822</v>
      </c>
      <c r="K28" s="18">
        <f t="shared" si="18"/>
        <v>360</v>
      </c>
      <c r="L28" s="34">
        <f>SUM(L6:L18,L20:L26)-L17</f>
        <v>23</v>
      </c>
      <c r="M28" s="46" t="s">
        <v>59</v>
      </c>
      <c r="N28" s="47"/>
      <c r="O28" s="34">
        <f>SUM(O6:O18,O20:O26)</f>
        <v>22</v>
      </c>
      <c r="P28" s="46" t="s">
        <v>59</v>
      </c>
      <c r="Q28" s="47"/>
      <c r="R28" s="34">
        <f>SUM(R6:R18,R20:R26)</f>
        <v>19</v>
      </c>
      <c r="S28" s="46" t="s">
        <v>59</v>
      </c>
      <c r="T28" s="47"/>
      <c r="U28" s="34">
        <f>SUM(U6:U18,U20:U26)</f>
        <v>17</v>
      </c>
      <c r="V28" s="46" t="s">
        <v>59</v>
      </c>
      <c r="W28" s="47"/>
      <c r="X28" s="34">
        <f>SUM(X6:X18,X20:X26)</f>
        <v>18</v>
      </c>
      <c r="Y28" s="46" t="s">
        <v>59</v>
      </c>
      <c r="Z28" s="47"/>
      <c r="AA28" s="34">
        <f>SUM(AA6:AA18,AA20:AA26)</f>
        <v>18</v>
      </c>
      <c r="AB28" s="46" t="s">
        <v>59</v>
      </c>
      <c r="AC28" s="47"/>
      <c r="AD28" s="39"/>
      <c r="AE28" s="10" t="str">
        <f t="shared" si="1"/>
        <v/>
      </c>
      <c r="AF28" s="10" t="str">
        <f t="shared" si="2"/>
        <v/>
      </c>
    </row>
    <row r="29" spans="1:32" s="10" customFormat="1" ht="18" customHeight="1">
      <c r="A29" s="63" t="s">
        <v>60</v>
      </c>
      <c r="B29" s="68" t="s">
        <v>61</v>
      </c>
      <c r="C29" s="13">
        <f>ROW()-8</f>
        <v>21</v>
      </c>
      <c r="D29" s="19" t="s">
        <v>62</v>
      </c>
      <c r="E29" s="14" t="s">
        <v>30</v>
      </c>
      <c r="F29" s="14">
        <f t="shared" ref="F29:F37" si="19">ROUND(G29/18,0)</f>
        <v>3</v>
      </c>
      <c r="G29" s="14">
        <f t="shared" si="4"/>
        <v>54</v>
      </c>
      <c r="H29" s="14">
        <v>32</v>
      </c>
      <c r="I29" s="14">
        <f t="shared" ref="I29:I37" si="20">IF(G29-H29&lt;1,"",G29-H29)</f>
        <v>22</v>
      </c>
      <c r="J29" s="14">
        <f>G29</f>
        <v>54</v>
      </c>
      <c r="K29" s="14" t="str">
        <f t="shared" ref="K29:K36" si="21">IF(G29-J29=0,"",G29-J29)</f>
        <v/>
      </c>
      <c r="L29" s="28">
        <v>3</v>
      </c>
      <c r="M29" s="29" t="s">
        <v>31</v>
      </c>
      <c r="N29" s="30">
        <v>18</v>
      </c>
      <c r="O29" s="31"/>
      <c r="P29" s="32"/>
      <c r="Q29" s="33"/>
      <c r="R29" s="31"/>
      <c r="S29" s="32"/>
      <c r="T29" s="33"/>
      <c r="U29" s="31"/>
      <c r="V29" s="32"/>
      <c r="W29" s="33"/>
      <c r="X29" s="31"/>
      <c r="Y29" s="32"/>
      <c r="Z29" s="33"/>
      <c r="AA29" s="25"/>
      <c r="AB29" s="26"/>
      <c r="AC29" s="27"/>
      <c r="AD29" s="14"/>
      <c r="AE29" s="10" t="str">
        <f t="shared" si="1"/>
        <v/>
      </c>
      <c r="AF29" s="10" t="str">
        <f t="shared" si="2"/>
        <v/>
      </c>
    </row>
    <row r="30" spans="1:32" s="10" customFormat="1" ht="18" customHeight="1">
      <c r="A30" s="64"/>
      <c r="B30" s="64"/>
      <c r="C30" s="13">
        <f t="shared" ref="C30:C37" si="22">ROW()-8</f>
        <v>22</v>
      </c>
      <c r="D30" s="14" t="s">
        <v>63</v>
      </c>
      <c r="E30" s="14" t="s">
        <v>30</v>
      </c>
      <c r="F30" s="14">
        <f t="shared" si="19"/>
        <v>4</v>
      </c>
      <c r="G30" s="14">
        <f t="shared" si="4"/>
        <v>72</v>
      </c>
      <c r="H30" s="14">
        <v>46</v>
      </c>
      <c r="I30" s="14">
        <f t="shared" si="20"/>
        <v>26</v>
      </c>
      <c r="J30" s="14">
        <f t="shared" ref="J30:J36" si="23">G30</f>
        <v>72</v>
      </c>
      <c r="K30" s="14" t="str">
        <f t="shared" si="21"/>
        <v/>
      </c>
      <c r="L30" s="31"/>
      <c r="M30" s="32"/>
      <c r="N30" s="33"/>
      <c r="O30" s="31"/>
      <c r="P30" s="32"/>
      <c r="Q30" s="33"/>
      <c r="R30" s="35">
        <v>4</v>
      </c>
      <c r="S30" s="32" t="s">
        <v>31</v>
      </c>
      <c r="T30" s="33">
        <v>18</v>
      </c>
      <c r="U30" s="31"/>
      <c r="V30" s="32"/>
      <c r="W30" s="33"/>
      <c r="X30" s="31"/>
      <c r="Y30" s="32"/>
      <c r="Z30" s="33"/>
      <c r="AA30" s="31"/>
      <c r="AB30" s="32"/>
      <c r="AC30" s="33"/>
      <c r="AD30" s="14"/>
      <c r="AE30" s="10" t="str">
        <f t="shared" si="1"/>
        <v/>
      </c>
      <c r="AF30" s="10" t="str">
        <f t="shared" si="2"/>
        <v/>
      </c>
    </row>
    <row r="31" spans="1:32" ht="18" customHeight="1">
      <c r="A31" s="65"/>
      <c r="B31" s="64"/>
      <c r="C31" s="13">
        <f t="shared" si="22"/>
        <v>23</v>
      </c>
      <c r="D31" s="14" t="s">
        <v>64</v>
      </c>
      <c r="E31" s="3" t="s">
        <v>30</v>
      </c>
      <c r="F31" s="14">
        <f t="shared" si="19"/>
        <v>8</v>
      </c>
      <c r="G31" s="14">
        <f t="shared" ref="G31" si="24">L31*N31+O31*Q31+R31*T31+U31*W31+X31*Z31+AA31*AC31</f>
        <v>144</v>
      </c>
      <c r="H31" s="14"/>
      <c r="I31" s="14">
        <f t="shared" si="20"/>
        <v>144</v>
      </c>
      <c r="J31" s="14">
        <f t="shared" si="23"/>
        <v>144</v>
      </c>
      <c r="K31" s="14" t="str">
        <f t="shared" si="21"/>
        <v/>
      </c>
      <c r="L31" s="31">
        <v>2</v>
      </c>
      <c r="M31" s="32" t="s">
        <v>31</v>
      </c>
      <c r="N31" s="33">
        <v>18</v>
      </c>
      <c r="O31" s="31">
        <v>2</v>
      </c>
      <c r="P31" s="32" t="s">
        <v>31</v>
      </c>
      <c r="Q31" s="27">
        <v>18</v>
      </c>
      <c r="R31" s="31">
        <v>2</v>
      </c>
      <c r="S31" s="32" t="s">
        <v>31</v>
      </c>
      <c r="T31" s="33">
        <v>18</v>
      </c>
      <c r="U31" s="31">
        <v>2</v>
      </c>
      <c r="V31" s="32" t="s">
        <v>31</v>
      </c>
      <c r="W31" s="27">
        <v>18</v>
      </c>
      <c r="X31" s="25"/>
      <c r="Y31" s="26"/>
      <c r="Z31" s="27"/>
      <c r="AA31" s="25"/>
      <c r="AB31" s="26"/>
      <c r="AC31" s="27"/>
      <c r="AD31" s="14"/>
      <c r="AE31" s="10" t="str">
        <f t="shared" si="1"/>
        <v/>
      </c>
      <c r="AF31" s="10" t="str">
        <f t="shared" si="2"/>
        <v/>
      </c>
    </row>
    <row r="32" spans="1:32" ht="18" customHeight="1">
      <c r="A32" s="65"/>
      <c r="B32" s="64"/>
      <c r="C32" s="13">
        <f t="shared" si="22"/>
        <v>24</v>
      </c>
      <c r="D32" s="14" t="s">
        <v>65</v>
      </c>
      <c r="E32" s="3" t="s">
        <v>30</v>
      </c>
      <c r="F32" s="14">
        <f t="shared" si="19"/>
        <v>5</v>
      </c>
      <c r="G32" s="14">
        <f t="shared" ref="G32:G37" si="25">L32*N32+O32*Q32+R32*T32+U32*W32+X32*Z32+AA32*AC32</f>
        <v>90</v>
      </c>
      <c r="H32" s="14">
        <v>36</v>
      </c>
      <c r="I32" s="14">
        <f t="shared" si="20"/>
        <v>54</v>
      </c>
      <c r="J32" s="14">
        <f t="shared" si="23"/>
        <v>90</v>
      </c>
      <c r="K32" s="14" t="str">
        <f t="shared" si="21"/>
        <v/>
      </c>
      <c r="L32" s="31"/>
      <c r="M32" s="32"/>
      <c r="N32" s="33"/>
      <c r="O32" s="31"/>
      <c r="P32" s="32"/>
      <c r="Q32" s="33"/>
      <c r="R32" s="31"/>
      <c r="S32" s="32"/>
      <c r="T32" s="33"/>
      <c r="U32" s="35">
        <v>5</v>
      </c>
      <c r="V32" s="32" t="s">
        <v>31</v>
      </c>
      <c r="W32" s="27">
        <v>18</v>
      </c>
      <c r="X32" s="25"/>
      <c r="Y32" s="26"/>
      <c r="Z32" s="27"/>
      <c r="AA32" s="25"/>
      <c r="AB32" s="26"/>
      <c r="AC32" s="27"/>
      <c r="AD32" s="14"/>
      <c r="AE32" s="10" t="str">
        <f t="shared" si="1"/>
        <v/>
      </c>
      <c r="AF32" s="10" t="str">
        <f t="shared" si="2"/>
        <v/>
      </c>
    </row>
    <row r="33" spans="1:33" ht="18" customHeight="1">
      <c r="A33" s="65"/>
      <c r="B33" s="64"/>
      <c r="C33" s="13">
        <f t="shared" si="22"/>
        <v>25</v>
      </c>
      <c r="D33" s="3" t="s">
        <v>66</v>
      </c>
      <c r="E33" s="3" t="s">
        <v>30</v>
      </c>
      <c r="F33" s="14">
        <f t="shared" si="19"/>
        <v>2</v>
      </c>
      <c r="G33" s="14">
        <f t="shared" si="25"/>
        <v>36</v>
      </c>
      <c r="H33" s="14">
        <v>36</v>
      </c>
      <c r="I33" s="14" t="str">
        <f t="shared" si="20"/>
        <v/>
      </c>
      <c r="J33" s="14">
        <f t="shared" si="23"/>
        <v>36</v>
      </c>
      <c r="K33" s="14" t="str">
        <f t="shared" si="21"/>
        <v/>
      </c>
      <c r="L33" s="35">
        <v>2</v>
      </c>
      <c r="M33" s="32" t="s">
        <v>31</v>
      </c>
      <c r="N33" s="33">
        <v>18</v>
      </c>
      <c r="O33" s="31"/>
      <c r="P33" s="32"/>
      <c r="Q33" s="33"/>
      <c r="R33" s="31"/>
      <c r="S33" s="32"/>
      <c r="T33" s="33"/>
      <c r="U33" s="31"/>
      <c r="V33" s="32"/>
      <c r="W33" s="27"/>
      <c r="X33" s="25"/>
      <c r="Y33" s="26"/>
      <c r="Z33" s="27"/>
      <c r="AA33" s="25"/>
      <c r="AB33" s="26"/>
      <c r="AC33" s="27"/>
      <c r="AD33" s="14"/>
      <c r="AE33" s="10" t="str">
        <f t="shared" si="1"/>
        <v/>
      </c>
      <c r="AF33" s="10" t="str">
        <f t="shared" si="2"/>
        <v/>
      </c>
    </row>
    <row r="34" spans="1:33" ht="18" customHeight="1">
      <c r="A34" s="65"/>
      <c r="B34" s="64"/>
      <c r="C34" s="13">
        <f t="shared" si="22"/>
        <v>26</v>
      </c>
      <c r="D34" s="14" t="s">
        <v>67</v>
      </c>
      <c r="E34" s="3" t="s">
        <v>30</v>
      </c>
      <c r="F34" s="14">
        <f t="shared" si="19"/>
        <v>3</v>
      </c>
      <c r="G34" s="14">
        <f t="shared" si="25"/>
        <v>54</v>
      </c>
      <c r="H34" s="14">
        <v>54</v>
      </c>
      <c r="I34" s="14" t="str">
        <f t="shared" si="20"/>
        <v/>
      </c>
      <c r="J34" s="14">
        <f t="shared" si="23"/>
        <v>54</v>
      </c>
      <c r="K34" s="14" t="str">
        <f t="shared" si="21"/>
        <v/>
      </c>
      <c r="L34" s="31"/>
      <c r="M34" s="32"/>
      <c r="N34" s="33"/>
      <c r="O34" s="31"/>
      <c r="P34" s="32"/>
      <c r="Q34" s="33"/>
      <c r="R34" s="35">
        <v>3</v>
      </c>
      <c r="S34" s="32" t="s">
        <v>31</v>
      </c>
      <c r="T34" s="33">
        <v>18</v>
      </c>
      <c r="U34" s="31"/>
      <c r="V34" s="32"/>
      <c r="W34" s="27"/>
      <c r="X34" s="25"/>
      <c r="Y34" s="26"/>
      <c r="Z34" s="27"/>
      <c r="AA34" s="25"/>
      <c r="AB34" s="26"/>
      <c r="AC34" s="27"/>
      <c r="AD34" s="14"/>
      <c r="AE34" s="10" t="str">
        <f t="shared" si="1"/>
        <v/>
      </c>
      <c r="AF34" s="10" t="str">
        <f t="shared" si="2"/>
        <v/>
      </c>
      <c r="AG34" s="10"/>
    </row>
    <row r="35" spans="1:33" s="10" customFormat="1" ht="18" customHeight="1">
      <c r="A35" s="65"/>
      <c r="B35" s="64"/>
      <c r="C35" s="13">
        <f t="shared" si="22"/>
        <v>27</v>
      </c>
      <c r="D35" s="14" t="s">
        <v>68</v>
      </c>
      <c r="E35" s="3" t="s">
        <v>30</v>
      </c>
      <c r="F35" s="14">
        <f t="shared" si="19"/>
        <v>3</v>
      </c>
      <c r="G35" s="14">
        <f t="shared" si="25"/>
        <v>54</v>
      </c>
      <c r="H35" s="20">
        <v>24</v>
      </c>
      <c r="I35" s="14">
        <f t="shared" si="20"/>
        <v>30</v>
      </c>
      <c r="J35" s="14">
        <f t="shared" si="23"/>
        <v>54</v>
      </c>
      <c r="K35" s="14" t="str">
        <f t="shared" si="21"/>
        <v/>
      </c>
      <c r="L35" s="31"/>
      <c r="M35" s="32"/>
      <c r="N35" s="33"/>
      <c r="O35" s="35">
        <v>3</v>
      </c>
      <c r="P35" s="36" t="s">
        <v>31</v>
      </c>
      <c r="Q35" s="37">
        <v>18</v>
      </c>
      <c r="R35" s="31"/>
      <c r="S35" s="32"/>
      <c r="T35" s="33"/>
      <c r="U35" s="31"/>
      <c r="V35" s="32"/>
      <c r="W35" s="33"/>
      <c r="X35" s="31"/>
      <c r="Y35" s="32"/>
      <c r="Z35" s="33"/>
      <c r="AA35" s="31"/>
      <c r="AB35" s="32"/>
      <c r="AC35" s="33"/>
      <c r="AD35" s="14"/>
      <c r="AE35" s="10" t="str">
        <f t="shared" si="1"/>
        <v/>
      </c>
      <c r="AF35" s="10" t="str">
        <f t="shared" si="2"/>
        <v/>
      </c>
    </row>
    <row r="36" spans="1:33" s="10" customFormat="1" ht="18" customHeight="1">
      <c r="A36" s="65"/>
      <c r="B36" s="64"/>
      <c r="C36" s="13">
        <f t="shared" si="22"/>
        <v>28</v>
      </c>
      <c r="D36" s="14" t="s">
        <v>69</v>
      </c>
      <c r="E36" s="3" t="s">
        <v>30</v>
      </c>
      <c r="F36" s="14">
        <f t="shared" si="19"/>
        <v>19</v>
      </c>
      <c r="G36" s="14">
        <f t="shared" si="25"/>
        <v>346</v>
      </c>
      <c r="H36" s="14">
        <f>G36</f>
        <v>346</v>
      </c>
      <c r="I36" s="14" t="str">
        <f t="shared" si="20"/>
        <v/>
      </c>
      <c r="J36" s="14">
        <f t="shared" si="23"/>
        <v>346</v>
      </c>
      <c r="K36" s="14" t="str">
        <f t="shared" si="21"/>
        <v/>
      </c>
      <c r="L36" s="31"/>
      <c r="M36" s="32"/>
      <c r="N36" s="33"/>
      <c r="O36" s="31"/>
      <c r="P36" s="32"/>
      <c r="Q36" s="33"/>
      <c r="R36" s="31"/>
      <c r="S36" s="32"/>
      <c r="T36" s="33"/>
      <c r="U36" s="35">
        <v>6</v>
      </c>
      <c r="V36" s="32" t="s">
        <v>31</v>
      </c>
      <c r="W36" s="33">
        <v>18</v>
      </c>
      <c r="X36" s="31">
        <v>7</v>
      </c>
      <c r="Y36" s="32" t="s">
        <v>31</v>
      </c>
      <c r="Z36" s="33">
        <v>18</v>
      </c>
      <c r="AA36" s="31">
        <v>7</v>
      </c>
      <c r="AB36" s="32" t="s">
        <v>31</v>
      </c>
      <c r="AC36" s="33">
        <v>16</v>
      </c>
      <c r="AD36" s="14" t="s">
        <v>70</v>
      </c>
      <c r="AE36" s="10" t="str">
        <f t="shared" si="1"/>
        <v/>
      </c>
      <c r="AF36" s="10" t="str">
        <f t="shared" si="2"/>
        <v/>
      </c>
    </row>
    <row r="37" spans="1:33" s="10" customFormat="1" ht="18" customHeight="1">
      <c r="A37" s="65"/>
      <c r="B37" s="64"/>
      <c r="C37" s="13">
        <f t="shared" si="22"/>
        <v>29</v>
      </c>
      <c r="D37" s="14" t="s">
        <v>71</v>
      </c>
      <c r="E37" s="3" t="s">
        <v>30</v>
      </c>
      <c r="F37" s="14">
        <f t="shared" si="19"/>
        <v>11</v>
      </c>
      <c r="G37" s="14">
        <f t="shared" si="25"/>
        <v>204</v>
      </c>
      <c r="H37" s="20">
        <f>G37</f>
        <v>204</v>
      </c>
      <c r="I37" s="14" t="str">
        <f t="shared" si="20"/>
        <v/>
      </c>
      <c r="J37" s="14">
        <f t="shared" ref="J37" si="26">G37</f>
        <v>204</v>
      </c>
      <c r="K37" s="14" t="str">
        <f t="shared" ref="K37" si="27">IF(G37-J37=0,"",G37-J37)</f>
        <v/>
      </c>
      <c r="L37" s="31"/>
      <c r="M37" s="32"/>
      <c r="N37" s="33"/>
      <c r="O37" s="31"/>
      <c r="P37" s="32"/>
      <c r="Q37" s="33"/>
      <c r="R37" s="31"/>
      <c r="S37" s="32"/>
      <c r="T37" s="33"/>
      <c r="U37" s="31"/>
      <c r="V37" s="32"/>
      <c r="W37" s="33"/>
      <c r="X37" s="31">
        <v>6</v>
      </c>
      <c r="Y37" s="32" t="s">
        <v>31</v>
      </c>
      <c r="Z37" s="33">
        <v>18</v>
      </c>
      <c r="AA37" s="31">
        <v>6</v>
      </c>
      <c r="AB37" s="32" t="s">
        <v>31</v>
      </c>
      <c r="AC37" s="33">
        <v>16</v>
      </c>
      <c r="AD37" s="14" t="s">
        <v>72</v>
      </c>
      <c r="AE37" s="10" t="str">
        <f t="shared" si="1"/>
        <v/>
      </c>
      <c r="AF37" s="10" t="str">
        <f t="shared" si="2"/>
        <v/>
      </c>
    </row>
    <row r="38" spans="1:33" s="10" customFormat="1" ht="18" customHeight="1">
      <c r="A38" s="65"/>
      <c r="B38" s="69"/>
      <c r="C38" s="43" t="s">
        <v>46</v>
      </c>
      <c r="D38" s="43"/>
      <c r="E38" s="43"/>
      <c r="F38" s="17">
        <f t="shared" ref="F38:K38" si="28">SUM(F29:F37)</f>
        <v>58</v>
      </c>
      <c r="G38" s="17">
        <f t="shared" si="28"/>
        <v>1054</v>
      </c>
      <c r="H38" s="17">
        <f t="shared" si="28"/>
        <v>778</v>
      </c>
      <c r="I38" s="17">
        <f t="shared" si="28"/>
        <v>276</v>
      </c>
      <c r="J38" s="17">
        <f t="shared" si="28"/>
        <v>1054</v>
      </c>
      <c r="K38" s="17">
        <f t="shared" si="28"/>
        <v>0</v>
      </c>
      <c r="L38" s="44">
        <f>SUMPRODUCT(L29:L37*N29:N37)</f>
        <v>126</v>
      </c>
      <c r="M38" s="44"/>
      <c r="N38" s="44"/>
      <c r="O38" s="44">
        <f>SUMPRODUCT(O29:O37*Q29:Q37)</f>
        <v>90</v>
      </c>
      <c r="P38" s="44"/>
      <c r="Q38" s="44"/>
      <c r="R38" s="44">
        <f>SUMPRODUCT(R29:R37*T29:T37)</f>
        <v>162</v>
      </c>
      <c r="S38" s="44"/>
      <c r="T38" s="44"/>
      <c r="U38" s="44">
        <f>SUMPRODUCT(U29:U37*W29:W37)</f>
        <v>234</v>
      </c>
      <c r="V38" s="44"/>
      <c r="W38" s="44"/>
      <c r="X38" s="44">
        <f>SUMPRODUCT(X29:X37*Z29:Z37)</f>
        <v>234</v>
      </c>
      <c r="Y38" s="44"/>
      <c r="Z38" s="44"/>
      <c r="AA38" s="44">
        <f>SUMPRODUCT(AA29:AA37*AC29:AC37)</f>
        <v>208</v>
      </c>
      <c r="AB38" s="44"/>
      <c r="AC38" s="44"/>
      <c r="AD38" s="38"/>
      <c r="AE38" s="10" t="str">
        <f t="shared" si="1"/>
        <v/>
      </c>
      <c r="AF38" s="10" t="str">
        <f t="shared" si="2"/>
        <v/>
      </c>
      <c r="AG38" s="2"/>
    </row>
    <row r="39" spans="1:33" ht="18" customHeight="1">
      <c r="A39" s="65"/>
      <c r="B39" s="70" t="s">
        <v>73</v>
      </c>
      <c r="C39" s="21">
        <f>ROW()-9</f>
        <v>30</v>
      </c>
      <c r="D39" s="3" t="s">
        <v>74</v>
      </c>
      <c r="E39" s="3" t="s">
        <v>43</v>
      </c>
      <c r="F39" s="72">
        <f>ROUND(G39/18,0)</f>
        <v>3</v>
      </c>
      <c r="G39" s="72">
        <f>L39*N39+O39*Q39+R39*T39+U39*W39+X39*Z39+AA39*AC39</f>
        <v>54</v>
      </c>
      <c r="H39" s="73">
        <v>6</v>
      </c>
      <c r="I39" s="74">
        <f t="shared" ref="I39:I41" si="29">IF(G39-H39&lt;1,"",G39-H39)</f>
        <v>48</v>
      </c>
      <c r="J39" s="73"/>
      <c r="K39" s="72">
        <f>G39</f>
        <v>54</v>
      </c>
      <c r="L39" s="78"/>
      <c r="M39" s="80"/>
      <c r="N39" s="85"/>
      <c r="O39" s="90">
        <v>3</v>
      </c>
      <c r="P39" s="83" t="s">
        <v>31</v>
      </c>
      <c r="Q39" s="88">
        <v>18</v>
      </c>
      <c r="R39" s="78"/>
      <c r="S39" s="83"/>
      <c r="T39" s="88"/>
      <c r="U39" s="78"/>
      <c r="V39" s="83"/>
      <c r="W39" s="88"/>
      <c r="X39" s="92"/>
      <c r="Y39" s="83"/>
      <c r="Z39" s="94"/>
      <c r="AA39" s="78"/>
      <c r="AB39" s="83"/>
      <c r="AC39" s="88"/>
      <c r="AD39" s="100" t="s">
        <v>75</v>
      </c>
      <c r="AE39" s="10" t="str">
        <f t="shared" si="1"/>
        <v/>
      </c>
      <c r="AF39" s="10" t="str">
        <f t="shared" si="2"/>
        <v/>
      </c>
    </row>
    <row r="40" spans="1:33" ht="18" customHeight="1">
      <c r="A40" s="65"/>
      <c r="B40" s="70"/>
      <c r="C40" s="21">
        <f t="shared" ref="C40:C42" si="30">ROW()-9</f>
        <v>31</v>
      </c>
      <c r="D40" s="3" t="s">
        <v>76</v>
      </c>
      <c r="E40" s="3" t="s">
        <v>43</v>
      </c>
      <c r="F40" s="72"/>
      <c r="G40" s="72"/>
      <c r="H40" s="73"/>
      <c r="I40" s="74"/>
      <c r="J40" s="73"/>
      <c r="K40" s="72"/>
      <c r="L40" s="79"/>
      <c r="M40" s="81"/>
      <c r="N40" s="86"/>
      <c r="O40" s="91"/>
      <c r="P40" s="84"/>
      <c r="Q40" s="89"/>
      <c r="R40" s="79"/>
      <c r="S40" s="84"/>
      <c r="T40" s="89"/>
      <c r="U40" s="79"/>
      <c r="V40" s="84"/>
      <c r="W40" s="89"/>
      <c r="X40" s="93"/>
      <c r="Y40" s="84"/>
      <c r="Z40" s="95"/>
      <c r="AA40" s="79"/>
      <c r="AB40" s="84"/>
      <c r="AC40" s="89"/>
      <c r="AD40" s="101"/>
      <c r="AE40" s="10" t="str">
        <f t="shared" si="1"/>
        <v/>
      </c>
      <c r="AF40" s="10" t="str">
        <f t="shared" si="2"/>
        <v/>
      </c>
    </row>
    <row r="41" spans="1:33" ht="18" customHeight="1">
      <c r="A41" s="65"/>
      <c r="B41" s="70"/>
      <c r="C41" s="21">
        <f t="shared" si="30"/>
        <v>32</v>
      </c>
      <c r="D41" s="14" t="s">
        <v>77</v>
      </c>
      <c r="E41" s="3" t="s">
        <v>43</v>
      </c>
      <c r="F41" s="72">
        <f>ROUND(G41/18,0)</f>
        <v>2</v>
      </c>
      <c r="G41" s="71">
        <f>L41*N41+O41*Q41+R41*T41+U41*W41+X41*Z41+AA41*AC41</f>
        <v>36</v>
      </c>
      <c r="H41" s="71">
        <v>24</v>
      </c>
      <c r="I41" s="74">
        <f t="shared" si="29"/>
        <v>12</v>
      </c>
      <c r="J41" s="73"/>
      <c r="K41" s="72">
        <f t="shared" ref="K41" si="31">G41</f>
        <v>36</v>
      </c>
      <c r="L41" s="78"/>
      <c r="M41" s="83"/>
      <c r="N41" s="88"/>
      <c r="O41" s="78"/>
      <c r="P41" s="80"/>
      <c r="Q41" s="85"/>
      <c r="R41" s="78">
        <v>2</v>
      </c>
      <c r="S41" s="83" t="s">
        <v>31</v>
      </c>
      <c r="T41" s="88">
        <v>18</v>
      </c>
      <c r="U41" s="78"/>
      <c r="V41" s="83"/>
      <c r="W41" s="88"/>
      <c r="X41" s="92"/>
      <c r="Y41" s="80"/>
      <c r="Z41" s="96"/>
      <c r="AA41" s="78"/>
      <c r="AB41" s="80"/>
      <c r="AC41" s="85"/>
      <c r="AD41" s="100" t="s">
        <v>75</v>
      </c>
      <c r="AE41" s="10" t="str">
        <f t="shared" si="1"/>
        <v/>
      </c>
      <c r="AF41" s="10" t="str">
        <f t="shared" si="2"/>
        <v/>
      </c>
    </row>
    <row r="42" spans="1:33" ht="18" customHeight="1">
      <c r="A42" s="65"/>
      <c r="B42" s="70"/>
      <c r="C42" s="21">
        <f t="shared" si="30"/>
        <v>33</v>
      </c>
      <c r="D42" s="3" t="s">
        <v>78</v>
      </c>
      <c r="E42" s="3" t="s">
        <v>43</v>
      </c>
      <c r="F42" s="72"/>
      <c r="G42" s="71"/>
      <c r="H42" s="71"/>
      <c r="I42" s="74"/>
      <c r="J42" s="73"/>
      <c r="K42" s="72"/>
      <c r="L42" s="79"/>
      <c r="M42" s="84"/>
      <c r="N42" s="89"/>
      <c r="O42" s="79"/>
      <c r="P42" s="81"/>
      <c r="Q42" s="86"/>
      <c r="R42" s="79"/>
      <c r="S42" s="84"/>
      <c r="T42" s="89"/>
      <c r="U42" s="79"/>
      <c r="V42" s="84"/>
      <c r="W42" s="89"/>
      <c r="X42" s="93"/>
      <c r="Y42" s="81"/>
      <c r="Z42" s="97"/>
      <c r="AA42" s="79"/>
      <c r="AB42" s="81"/>
      <c r="AC42" s="86"/>
      <c r="AD42" s="101"/>
      <c r="AE42" s="10" t="str">
        <f t="shared" si="1"/>
        <v/>
      </c>
      <c r="AF42" s="10" t="str">
        <f t="shared" ref="AF42:AF47" si="32">IF(K42="",IF($J42=$G42,"","有误"),IF((SUM(J42,$K42))=$G42,"","有误"))</f>
        <v/>
      </c>
    </row>
    <row r="43" spans="1:33" ht="18" customHeight="1">
      <c r="A43" s="65"/>
      <c r="B43" s="70"/>
      <c r="C43" s="43" t="s">
        <v>46</v>
      </c>
      <c r="D43" s="43"/>
      <c r="E43" s="43"/>
      <c r="F43" s="17">
        <f t="shared" ref="F43:K43" si="33">SUM(F39:F42)</f>
        <v>5</v>
      </c>
      <c r="G43" s="17">
        <f t="shared" si="33"/>
        <v>90</v>
      </c>
      <c r="H43" s="17">
        <f t="shared" si="33"/>
        <v>30</v>
      </c>
      <c r="I43" s="17">
        <f t="shared" si="33"/>
        <v>60</v>
      </c>
      <c r="J43" s="17">
        <f t="shared" si="33"/>
        <v>0</v>
      </c>
      <c r="K43" s="17">
        <f t="shared" si="33"/>
        <v>90</v>
      </c>
      <c r="L43" s="48">
        <f>SUMPRODUCT(L39:L42*N39:N42)</f>
        <v>0</v>
      </c>
      <c r="M43" s="49"/>
      <c r="N43" s="50"/>
      <c r="O43" s="48">
        <f>SUMPRODUCT(O39:O42*Q39:Q42)</f>
        <v>54</v>
      </c>
      <c r="P43" s="49"/>
      <c r="Q43" s="50"/>
      <c r="R43" s="48">
        <f>SUMPRODUCT(R39:R42*T39:T42)</f>
        <v>36</v>
      </c>
      <c r="S43" s="49"/>
      <c r="T43" s="50"/>
      <c r="U43" s="48">
        <f>SUMPRODUCT(U39:U42*W39:W42)</f>
        <v>0</v>
      </c>
      <c r="V43" s="49"/>
      <c r="W43" s="50"/>
      <c r="X43" s="48">
        <f>SUMPRODUCT(X39:X42*Z39:Z42)</f>
        <v>0</v>
      </c>
      <c r="Y43" s="49"/>
      <c r="Z43" s="50"/>
      <c r="AA43" s="48">
        <f>SUMPRODUCT(AA39:AA42*AC39:AC42)</f>
        <v>0</v>
      </c>
      <c r="AB43" s="49"/>
      <c r="AC43" s="50"/>
      <c r="AD43" s="40"/>
      <c r="AE43" s="10" t="str">
        <f t="shared" si="1"/>
        <v/>
      </c>
      <c r="AF43" s="10" t="str">
        <f t="shared" si="32"/>
        <v/>
      </c>
    </row>
    <row r="44" spans="1:33" ht="18" customHeight="1">
      <c r="A44" s="66"/>
      <c r="B44" s="51" t="s">
        <v>79</v>
      </c>
      <c r="C44" s="52"/>
      <c r="D44" s="52"/>
      <c r="E44" s="53"/>
      <c r="F44" s="18">
        <f t="shared" ref="F44:K44" si="34">F38+F43</f>
        <v>63</v>
      </c>
      <c r="G44" s="18">
        <f t="shared" si="34"/>
        <v>1144</v>
      </c>
      <c r="H44" s="18">
        <f t="shared" si="34"/>
        <v>808</v>
      </c>
      <c r="I44" s="18">
        <f t="shared" si="34"/>
        <v>336</v>
      </c>
      <c r="J44" s="18">
        <f t="shared" si="34"/>
        <v>1054</v>
      </c>
      <c r="K44" s="18">
        <f t="shared" si="34"/>
        <v>90</v>
      </c>
      <c r="L44" s="34">
        <f>SUM(L29:L37,L39:L42)</f>
        <v>7</v>
      </c>
      <c r="M44" s="46" t="s">
        <v>59</v>
      </c>
      <c r="N44" s="47"/>
      <c r="O44" s="34">
        <f>SUM(O29:O37,O39:O42)</f>
        <v>8</v>
      </c>
      <c r="P44" s="46" t="s">
        <v>59</v>
      </c>
      <c r="Q44" s="47"/>
      <c r="R44" s="34">
        <f>SUM(R29:R37,R39:R42)</f>
        <v>11</v>
      </c>
      <c r="S44" s="46" t="s">
        <v>59</v>
      </c>
      <c r="T44" s="47"/>
      <c r="U44" s="34">
        <f>SUM(U29:U37,U39:U42)</f>
        <v>13</v>
      </c>
      <c r="V44" s="46" t="s">
        <v>59</v>
      </c>
      <c r="W44" s="47"/>
      <c r="X44" s="34">
        <f>SUM(X29:X37,X39:X42)</f>
        <v>13</v>
      </c>
      <c r="Y44" s="46" t="s">
        <v>59</v>
      </c>
      <c r="Z44" s="47"/>
      <c r="AA44" s="34">
        <f>SUM(AA29:AA37,AA39:AA42)</f>
        <v>13</v>
      </c>
      <c r="AB44" s="46" t="s">
        <v>59</v>
      </c>
      <c r="AC44" s="47"/>
      <c r="AD44" s="39"/>
      <c r="AE44" s="10" t="str">
        <f t="shared" si="1"/>
        <v/>
      </c>
      <c r="AF44" s="10" t="str">
        <f t="shared" si="32"/>
        <v/>
      </c>
    </row>
    <row r="45" spans="1:33" ht="21" customHeight="1">
      <c r="A45" s="106" t="s">
        <v>80</v>
      </c>
      <c r="B45" s="106"/>
      <c r="C45" s="54" t="s">
        <v>81</v>
      </c>
      <c r="D45" s="54"/>
      <c r="E45" s="54"/>
      <c r="F45" s="54">
        <f>F28+F44</f>
        <v>175</v>
      </c>
      <c r="G45" s="22"/>
      <c r="H45" s="22"/>
      <c r="I45" s="22"/>
      <c r="J45" s="22"/>
      <c r="K45" s="22"/>
      <c r="L45" s="54">
        <f>L28+L44</f>
        <v>30</v>
      </c>
      <c r="M45" s="54"/>
      <c r="N45" s="54" t="e">
        <f>N26+#REF!+N38</f>
        <v>#REF!</v>
      </c>
      <c r="O45" s="54">
        <f>O28+O44</f>
        <v>30</v>
      </c>
      <c r="P45" s="54"/>
      <c r="Q45" s="54" t="e">
        <f>Q26+#REF!+Q38</f>
        <v>#REF!</v>
      </c>
      <c r="R45" s="54">
        <f>R28+R44</f>
        <v>30</v>
      </c>
      <c r="S45" s="54"/>
      <c r="T45" s="54" t="e">
        <f>T26+#REF!+T38</f>
        <v>#REF!</v>
      </c>
      <c r="U45" s="54">
        <f>U28+U44</f>
        <v>30</v>
      </c>
      <c r="V45" s="54"/>
      <c r="W45" s="54" t="e">
        <f>W26+#REF!+W38</f>
        <v>#REF!</v>
      </c>
      <c r="X45" s="54">
        <f>X28+X44</f>
        <v>31</v>
      </c>
      <c r="Y45" s="54"/>
      <c r="Z45" s="54" t="e">
        <f>Z26+#REF!+Z38</f>
        <v>#REF!</v>
      </c>
      <c r="AA45" s="54">
        <f>AA28+AA44</f>
        <v>31</v>
      </c>
      <c r="AB45" s="54"/>
      <c r="AC45" s="54" t="e">
        <f>AC26+#REF!+AC38</f>
        <v>#REF!</v>
      </c>
      <c r="AD45" s="22"/>
      <c r="AE45" s="10" t="str">
        <f t="shared" si="1"/>
        <v/>
      </c>
      <c r="AF45" s="10" t="str">
        <f t="shared" si="32"/>
        <v/>
      </c>
      <c r="AG45" s="2" t="s">
        <v>82</v>
      </c>
    </row>
    <row r="46" spans="1:33" ht="21" customHeight="1">
      <c r="A46" s="106"/>
      <c r="B46" s="106"/>
      <c r="C46" s="54" t="s">
        <v>83</v>
      </c>
      <c r="D46" s="54"/>
      <c r="E46" s="54"/>
      <c r="F46" s="54"/>
      <c r="G46" s="22"/>
      <c r="H46" s="22"/>
      <c r="I46" s="22"/>
      <c r="J46" s="22"/>
      <c r="K46" s="22"/>
      <c r="L46" s="54">
        <f>COUNTA(L6:L18,L20:L26,L29:L37,L39:L42)</f>
        <v>14</v>
      </c>
      <c r="M46" s="54"/>
      <c r="N46" s="54"/>
      <c r="O46" s="54">
        <f>COUNTA(O6:O18,O20:O26,O29:O37,O39:O42)</f>
        <v>12</v>
      </c>
      <c r="P46" s="54"/>
      <c r="Q46" s="54"/>
      <c r="R46" s="54">
        <f>COUNTA(R6:R18,R20:R26,R29:R37,R39:R42)</f>
        <v>12</v>
      </c>
      <c r="S46" s="54"/>
      <c r="T46" s="54"/>
      <c r="U46" s="54">
        <f>COUNTA(U6:U18,U20:U26,U29:U37,U39:U42)</f>
        <v>9</v>
      </c>
      <c r="V46" s="54"/>
      <c r="W46" s="54"/>
      <c r="X46" s="54">
        <f>COUNTA(X6:X18,X20:X26,X29:X37,X39:X42)</f>
        <v>7</v>
      </c>
      <c r="Y46" s="54"/>
      <c r="Z46" s="54"/>
      <c r="AA46" s="54">
        <f>COUNTA(AA6:AA18,AA20:AA26,AA29:AA37,AA39:AA42)</f>
        <v>7</v>
      </c>
      <c r="AB46" s="54"/>
      <c r="AC46" s="54"/>
      <c r="AD46" s="22"/>
      <c r="AE46" s="10" t="str">
        <f t="shared" si="1"/>
        <v/>
      </c>
      <c r="AF46" s="10" t="str">
        <f t="shared" si="32"/>
        <v/>
      </c>
    </row>
    <row r="47" spans="1:33" ht="21" customHeight="1">
      <c r="A47" s="106"/>
      <c r="B47" s="106"/>
      <c r="C47" s="54" t="s">
        <v>84</v>
      </c>
      <c r="D47" s="54"/>
      <c r="E47" s="54"/>
      <c r="F47" s="54"/>
      <c r="G47" s="22">
        <f>G28+G44</f>
        <v>3326</v>
      </c>
      <c r="H47" s="22">
        <f>H28+H44</f>
        <v>2567</v>
      </c>
      <c r="I47" s="22">
        <f>I28+I44</f>
        <v>759</v>
      </c>
      <c r="J47" s="22">
        <f>J28+J44</f>
        <v>2876</v>
      </c>
      <c r="K47" s="22">
        <f>K28+K44</f>
        <v>450</v>
      </c>
      <c r="L47" s="55">
        <f>L19+L27+L38+L43</f>
        <v>652</v>
      </c>
      <c r="M47" s="56"/>
      <c r="N47" s="57"/>
      <c r="O47" s="55">
        <f>O19+O27+O38+O43</f>
        <v>540</v>
      </c>
      <c r="P47" s="56"/>
      <c r="Q47" s="57"/>
      <c r="R47" s="55">
        <f>R19+R27+R38+R43</f>
        <v>540</v>
      </c>
      <c r="S47" s="56"/>
      <c r="T47" s="57"/>
      <c r="U47" s="55">
        <f>U19+U27+U38+U43</f>
        <v>540</v>
      </c>
      <c r="V47" s="56"/>
      <c r="W47" s="57"/>
      <c r="X47" s="55">
        <f>X19+X27+X38+X43</f>
        <v>558</v>
      </c>
      <c r="Y47" s="56"/>
      <c r="Z47" s="57"/>
      <c r="AA47" s="55">
        <f>AA19+AA27+AA38+AA43</f>
        <v>496</v>
      </c>
      <c r="AB47" s="56"/>
      <c r="AC47" s="57"/>
      <c r="AD47" s="22"/>
      <c r="AE47" s="10" t="str">
        <f t="shared" si="1"/>
        <v/>
      </c>
      <c r="AF47" s="10" t="str">
        <f t="shared" si="32"/>
        <v/>
      </c>
      <c r="AG47" s="2" t="str">
        <f t="shared" ref="AG47" si="35">IF(AND(G47=SUM(H47:I47),G47=SUM(J47:K47),G47=SUM(L47:AC47)),"","有误")</f>
        <v/>
      </c>
    </row>
    <row r="48" spans="1:33" ht="18.600000000000001" customHeight="1">
      <c r="A48" s="58" t="s">
        <v>85</v>
      </c>
      <c r="B48" s="58"/>
      <c r="C48" s="23" t="s">
        <v>86</v>
      </c>
      <c r="D48" s="59" t="s">
        <v>87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10"/>
    </row>
    <row r="49" spans="1:31" ht="18.600000000000001" customHeight="1">
      <c r="A49" s="60"/>
      <c r="B49" s="60"/>
      <c r="C49" s="24" t="s">
        <v>88</v>
      </c>
      <c r="D49" s="61" t="s">
        <v>89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</row>
    <row r="50" spans="1:31" ht="18.600000000000001" customHeight="1">
      <c r="A50" s="60"/>
      <c r="B50" s="60"/>
      <c r="C50" s="24" t="s">
        <v>90</v>
      </c>
      <c r="D50" s="61" t="s">
        <v>91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</row>
    <row r="51" spans="1:31" ht="18.600000000000001" customHeight="1">
      <c r="A51" s="60"/>
      <c r="B51" s="60"/>
      <c r="C51" s="24" t="s">
        <v>92</v>
      </c>
      <c r="D51" s="61" t="s">
        <v>93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10"/>
    </row>
    <row r="52" spans="1:31" ht="22.15" customHeight="1">
      <c r="A52" s="60"/>
      <c r="B52" s="60"/>
      <c r="C52" s="24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</row>
  </sheetData>
  <mergeCells count="214">
    <mergeCell ref="AD20:AD21"/>
    <mergeCell ref="AD22:AD23"/>
    <mergeCell ref="AD24:AD26"/>
    <mergeCell ref="AD39:AD40"/>
    <mergeCell ref="AD41:AD42"/>
    <mergeCell ref="AE2:AE5"/>
    <mergeCell ref="AF2:AF5"/>
    <mergeCell ref="AG2:AG5"/>
    <mergeCell ref="A2:B5"/>
    <mergeCell ref="AA22:AA23"/>
    <mergeCell ref="AA24:AA26"/>
    <mergeCell ref="AA39:AA40"/>
    <mergeCell ref="AA41:AA42"/>
    <mergeCell ref="AB22:AB23"/>
    <mergeCell ref="AB24:AB26"/>
    <mergeCell ref="AB39:AB40"/>
    <mergeCell ref="AB41:AB42"/>
    <mergeCell ref="AC22:AC23"/>
    <mergeCell ref="AC24:AC26"/>
    <mergeCell ref="AC39:AC40"/>
    <mergeCell ref="AC41:AC42"/>
    <mergeCell ref="X22:X23"/>
    <mergeCell ref="X24:X26"/>
    <mergeCell ref="X39:X40"/>
    <mergeCell ref="X41:X42"/>
    <mergeCell ref="Y22:Y23"/>
    <mergeCell ref="Y24:Y26"/>
    <mergeCell ref="Y39:Y40"/>
    <mergeCell ref="Y41:Y42"/>
    <mergeCell ref="Z22:Z23"/>
    <mergeCell ref="Z24:Z26"/>
    <mergeCell ref="Z39:Z40"/>
    <mergeCell ref="Z41:Z42"/>
    <mergeCell ref="U22:U23"/>
    <mergeCell ref="U24:U26"/>
    <mergeCell ref="U39:U40"/>
    <mergeCell ref="U41:U42"/>
    <mergeCell ref="V22:V23"/>
    <mergeCell ref="V24:V26"/>
    <mergeCell ref="V39:V40"/>
    <mergeCell ref="V41:V42"/>
    <mergeCell ref="W22:W23"/>
    <mergeCell ref="W24:W26"/>
    <mergeCell ref="W39:W40"/>
    <mergeCell ref="W41:W42"/>
    <mergeCell ref="R22:R23"/>
    <mergeCell ref="R24:R26"/>
    <mergeCell ref="R39:R40"/>
    <mergeCell ref="R41:R42"/>
    <mergeCell ref="S22:S23"/>
    <mergeCell ref="S24:S26"/>
    <mergeCell ref="S39:S40"/>
    <mergeCell ref="S41:S42"/>
    <mergeCell ref="T22:T23"/>
    <mergeCell ref="T24:T26"/>
    <mergeCell ref="T39:T40"/>
    <mergeCell ref="T41:T42"/>
    <mergeCell ref="O22:O23"/>
    <mergeCell ref="O24:O26"/>
    <mergeCell ref="O39:O40"/>
    <mergeCell ref="O41:O42"/>
    <mergeCell ref="P22:P23"/>
    <mergeCell ref="P24:P26"/>
    <mergeCell ref="P39:P40"/>
    <mergeCell ref="P41:P42"/>
    <mergeCell ref="Q22:Q23"/>
    <mergeCell ref="Q24:Q26"/>
    <mergeCell ref="Q39:Q40"/>
    <mergeCell ref="Q41:Q42"/>
    <mergeCell ref="L22:L23"/>
    <mergeCell ref="L24:L26"/>
    <mergeCell ref="L39:L40"/>
    <mergeCell ref="L41:L42"/>
    <mergeCell ref="M22:M23"/>
    <mergeCell ref="M24:M26"/>
    <mergeCell ref="M39:M40"/>
    <mergeCell ref="M41:M42"/>
    <mergeCell ref="N22:N23"/>
    <mergeCell ref="N24:N26"/>
    <mergeCell ref="N39:N40"/>
    <mergeCell ref="N41:N42"/>
    <mergeCell ref="J22:J23"/>
    <mergeCell ref="J24:J26"/>
    <mergeCell ref="J39:J40"/>
    <mergeCell ref="J41:J42"/>
    <mergeCell ref="K3:K5"/>
    <mergeCell ref="K22:K23"/>
    <mergeCell ref="K24:K26"/>
    <mergeCell ref="K39:K40"/>
    <mergeCell ref="K41:K42"/>
    <mergeCell ref="H22:H23"/>
    <mergeCell ref="H24:H26"/>
    <mergeCell ref="H39:H40"/>
    <mergeCell ref="H41:H42"/>
    <mergeCell ref="I3:I5"/>
    <mergeCell ref="I22:I23"/>
    <mergeCell ref="I24:I26"/>
    <mergeCell ref="I39:I40"/>
    <mergeCell ref="I41:I42"/>
    <mergeCell ref="F22:F23"/>
    <mergeCell ref="F24:F26"/>
    <mergeCell ref="F39:F40"/>
    <mergeCell ref="F41:F42"/>
    <mergeCell ref="F45:F47"/>
    <mergeCell ref="G3:G5"/>
    <mergeCell ref="G22:G23"/>
    <mergeCell ref="G24:G26"/>
    <mergeCell ref="G39:G40"/>
    <mergeCell ref="G41:G42"/>
    <mergeCell ref="A6:A28"/>
    <mergeCell ref="A29:A44"/>
    <mergeCell ref="B6:B19"/>
    <mergeCell ref="B20:B27"/>
    <mergeCell ref="B29:B38"/>
    <mergeCell ref="B39:B43"/>
    <mergeCell ref="C2:C5"/>
    <mergeCell ref="D2:D5"/>
    <mergeCell ref="E2:E5"/>
    <mergeCell ref="A48:B48"/>
    <mergeCell ref="D48:AD48"/>
    <mergeCell ref="A49:B49"/>
    <mergeCell ref="D49:AD49"/>
    <mergeCell ref="A50:B50"/>
    <mergeCell ref="D50:AD50"/>
    <mergeCell ref="A51:B51"/>
    <mergeCell ref="D51:AD51"/>
    <mergeCell ref="A52:B52"/>
    <mergeCell ref="D52:AD52"/>
    <mergeCell ref="C46:E46"/>
    <mergeCell ref="L46:N46"/>
    <mergeCell ref="O46:Q46"/>
    <mergeCell ref="R46:T46"/>
    <mergeCell ref="U46:W46"/>
    <mergeCell ref="X46:Z46"/>
    <mergeCell ref="AA46:AC46"/>
    <mergeCell ref="C47:E47"/>
    <mergeCell ref="L47:N47"/>
    <mergeCell ref="O47:Q47"/>
    <mergeCell ref="R47:T47"/>
    <mergeCell ref="U47:W47"/>
    <mergeCell ref="X47:Z47"/>
    <mergeCell ref="AA47:AC47"/>
    <mergeCell ref="B44:E44"/>
    <mergeCell ref="M44:N44"/>
    <mergeCell ref="P44:Q44"/>
    <mergeCell ref="S44:T44"/>
    <mergeCell ref="V44:W44"/>
    <mergeCell ref="Y44:Z44"/>
    <mergeCell ref="AB44:AC44"/>
    <mergeCell ref="C45:E45"/>
    <mergeCell ref="L45:N45"/>
    <mergeCell ref="O45:Q45"/>
    <mergeCell ref="R45:T45"/>
    <mergeCell ref="U45:W45"/>
    <mergeCell ref="X45:Z45"/>
    <mergeCell ref="AA45:AC45"/>
    <mergeCell ref="A45:B47"/>
    <mergeCell ref="C38:E38"/>
    <mergeCell ref="L38:N38"/>
    <mergeCell ref="O38:Q38"/>
    <mergeCell ref="R38:T38"/>
    <mergeCell ref="U38:W38"/>
    <mergeCell ref="X38:Z38"/>
    <mergeCell ref="AA38:AC38"/>
    <mergeCell ref="C43:E43"/>
    <mergeCell ref="L43:N43"/>
    <mergeCell ref="O43:Q43"/>
    <mergeCell ref="R43:T43"/>
    <mergeCell ref="U43:W43"/>
    <mergeCell ref="X43:Z43"/>
    <mergeCell ref="AA43:AC43"/>
    <mergeCell ref="C27:E27"/>
    <mergeCell ref="L27:N27"/>
    <mergeCell ref="O27:Q27"/>
    <mergeCell ref="R27:T27"/>
    <mergeCell ref="U27:W27"/>
    <mergeCell ref="X27:Z27"/>
    <mergeCell ref="AA27:AC27"/>
    <mergeCell ref="B28:E28"/>
    <mergeCell ref="M28:N28"/>
    <mergeCell ref="P28:Q28"/>
    <mergeCell ref="S28:T28"/>
    <mergeCell ref="V28:W28"/>
    <mergeCell ref="Y28:Z28"/>
    <mergeCell ref="AB28:AC28"/>
    <mergeCell ref="L5:N5"/>
    <mergeCell ref="O5:Q5"/>
    <mergeCell ref="R5:T5"/>
    <mergeCell ref="U5:W5"/>
    <mergeCell ref="X5:Z5"/>
    <mergeCell ref="AA5:AC5"/>
    <mergeCell ref="C19:E19"/>
    <mergeCell ref="L19:N19"/>
    <mergeCell ref="O19:Q19"/>
    <mergeCell ref="R19:T19"/>
    <mergeCell ref="U19:W19"/>
    <mergeCell ref="X19:Z19"/>
    <mergeCell ref="AA19:AC19"/>
    <mergeCell ref="F2:F5"/>
    <mergeCell ref="H3:H5"/>
    <mergeCell ref="J3:J5"/>
    <mergeCell ref="A1:AD1"/>
    <mergeCell ref="G2:K2"/>
    <mergeCell ref="L2:AC2"/>
    <mergeCell ref="L3:Q3"/>
    <mergeCell ref="R3:W3"/>
    <mergeCell ref="X3:AC3"/>
    <mergeCell ref="L4:N4"/>
    <mergeCell ref="O4:Q4"/>
    <mergeCell ref="R4:T4"/>
    <mergeCell ref="U4:W4"/>
    <mergeCell ref="X4:Z4"/>
    <mergeCell ref="AA4:AC4"/>
    <mergeCell ref="AD2:AD5"/>
  </mergeCells>
  <phoneticPr fontId="1" type="noConversion"/>
  <printOptions horizontalCentered="1"/>
  <pageMargins left="0.61" right="0.59" top="0.511811023622047" bottom="0.39370078740157499" header="0.31496062992126" footer="0.31496062992126"/>
  <pageSetup paperSize="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workbookViewId="0">
      <selection activeCell="B3" sqref="B3:I5"/>
    </sheetView>
  </sheetViews>
  <sheetFormatPr defaultColWidth="9" defaultRowHeight="13.5"/>
  <cols>
    <col min="1" max="1" width="13.375" customWidth="1"/>
    <col min="2" max="2" width="7.625" customWidth="1"/>
    <col min="3" max="6" width="6.875" customWidth="1"/>
    <col min="7" max="7" width="11.5" customWidth="1"/>
  </cols>
  <sheetData>
    <row r="1" spans="1:9">
      <c r="A1" t="s">
        <v>94</v>
      </c>
    </row>
    <row r="2" spans="1:9" s="4" customFormat="1" ht="36.6" customHeight="1">
      <c r="A2" s="5" t="s">
        <v>1</v>
      </c>
      <c r="B2" s="5" t="s">
        <v>12</v>
      </c>
      <c r="C2" s="5" t="s">
        <v>95</v>
      </c>
      <c r="D2" s="5" t="s">
        <v>96</v>
      </c>
      <c r="E2" s="5" t="s">
        <v>97</v>
      </c>
      <c r="F2" s="5" t="s">
        <v>98</v>
      </c>
      <c r="G2" s="5" t="s">
        <v>99</v>
      </c>
      <c r="H2" s="5" t="s">
        <v>100</v>
      </c>
      <c r="I2" s="5" t="s">
        <v>101</v>
      </c>
    </row>
    <row r="3" spans="1:9" s="4" customFormat="1" ht="29.45" customHeight="1">
      <c r="A3" s="6" t="s">
        <v>27</v>
      </c>
      <c r="B3" s="6">
        <f>C3+D3</f>
        <v>2182</v>
      </c>
      <c r="C3" s="6">
        <f>'课程进度（旅游升学）'!H28</f>
        <v>1759</v>
      </c>
      <c r="D3" s="6">
        <f>'课程进度（旅游升学）'!I28</f>
        <v>423</v>
      </c>
      <c r="E3" s="6">
        <f>'课程进度（旅游升学）'!J28</f>
        <v>1822</v>
      </c>
      <c r="F3" s="6">
        <f>'课程进度（旅游升学）'!K28</f>
        <v>360</v>
      </c>
      <c r="G3" s="107">
        <f>B3/B5</f>
        <v>0.65604329524954896</v>
      </c>
      <c r="H3" s="107">
        <f>D5/B5</f>
        <v>0.228202044497895</v>
      </c>
      <c r="I3" s="107">
        <f>F5/B5</f>
        <v>0.13529765484064901</v>
      </c>
    </row>
    <row r="4" spans="1:9" s="4" customFormat="1" ht="29.45" customHeight="1">
      <c r="A4" s="7" t="s">
        <v>60</v>
      </c>
      <c r="B4" s="6">
        <f>C4+D4</f>
        <v>1144</v>
      </c>
      <c r="C4" s="6">
        <f>'课程进度（旅游升学）'!H44</f>
        <v>808</v>
      </c>
      <c r="D4" s="6">
        <f>'课程进度（旅游升学）'!I44</f>
        <v>336</v>
      </c>
      <c r="E4" s="6">
        <f>'课程进度（旅游升学）'!J44</f>
        <v>1054</v>
      </c>
      <c r="F4" s="6">
        <f>'课程进度（旅游升学）'!K44</f>
        <v>90</v>
      </c>
      <c r="G4" s="107"/>
      <c r="H4" s="107"/>
      <c r="I4" s="107"/>
    </row>
    <row r="5" spans="1:9" s="4" customFormat="1" ht="29.45" customHeight="1">
      <c r="A5" s="8" t="s">
        <v>102</v>
      </c>
      <c r="B5" s="6">
        <f>SUM(B3:B4)</f>
        <v>3326</v>
      </c>
      <c r="C5" s="6">
        <f t="shared" ref="C5:F5" si="0">SUM(C3:C4)</f>
        <v>2567</v>
      </c>
      <c r="D5" s="6">
        <f t="shared" si="0"/>
        <v>759</v>
      </c>
      <c r="E5" s="6">
        <f t="shared" si="0"/>
        <v>2876</v>
      </c>
      <c r="F5" s="6">
        <f t="shared" si="0"/>
        <v>450</v>
      </c>
      <c r="G5" s="107"/>
      <c r="H5" s="107"/>
      <c r="I5" s="107"/>
    </row>
  </sheetData>
  <mergeCells count="3">
    <mergeCell ref="G3:G5"/>
    <mergeCell ref="H3:H5"/>
    <mergeCell ref="I3:I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2" sqref="F2:F5"/>
    </sheetView>
  </sheetViews>
  <sheetFormatPr defaultColWidth="9" defaultRowHeight="13.5"/>
  <cols>
    <col min="1" max="1" width="13.375" customWidth="1"/>
    <col min="2" max="4" width="5.375" customWidth="1"/>
  </cols>
  <sheetData>
    <row r="1" spans="1:8">
      <c r="A1" s="1" t="s">
        <v>103</v>
      </c>
      <c r="B1" s="1" t="s">
        <v>104</v>
      </c>
      <c r="C1" s="1" t="s">
        <v>105</v>
      </c>
      <c r="D1" s="1" t="s">
        <v>106</v>
      </c>
      <c r="F1" s="2"/>
      <c r="G1" s="2" t="s">
        <v>107</v>
      </c>
      <c r="H1" s="2" t="s">
        <v>108</v>
      </c>
    </row>
    <row r="2" spans="1:8">
      <c r="A2" s="3" t="s">
        <v>109</v>
      </c>
      <c r="B2" s="1">
        <v>144</v>
      </c>
      <c r="C2" s="1"/>
      <c r="D2" s="1">
        <v>36</v>
      </c>
      <c r="F2" s="2" t="s">
        <v>110</v>
      </c>
      <c r="G2" s="2">
        <v>36</v>
      </c>
      <c r="H2" s="2">
        <v>32</v>
      </c>
    </row>
    <row r="3" spans="1:8">
      <c r="A3" s="3" t="s">
        <v>111</v>
      </c>
      <c r="B3" s="1"/>
      <c r="C3" s="1"/>
      <c r="D3" s="1"/>
      <c r="F3" s="2" t="s">
        <v>112</v>
      </c>
      <c r="G3" s="2">
        <v>36</v>
      </c>
      <c r="H3" s="2">
        <v>32</v>
      </c>
    </row>
    <row r="4" spans="1:8">
      <c r="A4" s="3" t="s">
        <v>34</v>
      </c>
      <c r="B4" s="1"/>
      <c r="C4" s="1"/>
      <c r="D4" s="1"/>
      <c r="F4" s="2" t="s">
        <v>113</v>
      </c>
      <c r="G4" s="2">
        <v>36</v>
      </c>
      <c r="H4" s="2">
        <v>32</v>
      </c>
    </row>
    <row r="5" spans="1:8">
      <c r="A5" s="3" t="s">
        <v>35</v>
      </c>
      <c r="B5" s="1"/>
      <c r="C5" s="1"/>
      <c r="D5" s="1"/>
      <c r="F5" s="2" t="s">
        <v>114</v>
      </c>
      <c r="G5" s="2">
        <v>36</v>
      </c>
      <c r="H5" s="2">
        <v>32</v>
      </c>
    </row>
    <row r="6" spans="1:8">
      <c r="A6" s="3" t="s">
        <v>36</v>
      </c>
      <c r="B6" s="1">
        <v>144</v>
      </c>
      <c r="C6" s="1">
        <v>54</v>
      </c>
      <c r="D6" s="1"/>
      <c r="F6" s="2" t="s">
        <v>115</v>
      </c>
      <c r="G6" s="2" t="s">
        <v>116</v>
      </c>
      <c r="H6" s="2" t="s">
        <v>117</v>
      </c>
    </row>
    <row r="7" spans="1:8">
      <c r="A7" s="3" t="s">
        <v>37</v>
      </c>
      <c r="B7" s="1">
        <v>108</v>
      </c>
      <c r="C7" s="1">
        <v>36</v>
      </c>
      <c r="D7" s="1"/>
      <c r="F7" s="2" t="s">
        <v>37</v>
      </c>
      <c r="G7" s="2" t="s">
        <v>118</v>
      </c>
      <c r="H7" s="2" t="s">
        <v>119</v>
      </c>
    </row>
    <row r="8" spans="1:8">
      <c r="A8" s="3" t="s">
        <v>38</v>
      </c>
      <c r="B8" s="1">
        <v>108</v>
      </c>
      <c r="C8" s="1">
        <v>36</v>
      </c>
      <c r="D8" s="1"/>
      <c r="F8" s="2" t="s">
        <v>38</v>
      </c>
      <c r="G8" s="2" t="s">
        <v>118</v>
      </c>
      <c r="H8" s="2" t="s">
        <v>120</v>
      </c>
    </row>
    <row r="9" spans="1:8">
      <c r="A9" s="3" t="s">
        <v>121</v>
      </c>
      <c r="B9" s="1">
        <v>108</v>
      </c>
      <c r="C9" s="1"/>
      <c r="D9" s="1">
        <v>36</v>
      </c>
      <c r="F9" s="2" t="s">
        <v>39</v>
      </c>
      <c r="G9" s="2" t="s">
        <v>122</v>
      </c>
      <c r="H9" s="2" t="s">
        <v>123</v>
      </c>
    </row>
    <row r="10" spans="1:8">
      <c r="A10" s="3" t="s">
        <v>40</v>
      </c>
      <c r="B10" s="1">
        <v>72</v>
      </c>
      <c r="C10" s="1"/>
      <c r="D10" s="1">
        <v>18</v>
      </c>
      <c r="F10" s="2" t="s">
        <v>40</v>
      </c>
      <c r="G10" s="2" t="s">
        <v>124</v>
      </c>
      <c r="H10" s="2"/>
    </row>
    <row r="11" spans="1:8">
      <c r="A11" s="3" t="s">
        <v>42</v>
      </c>
      <c r="B11" s="1">
        <v>54</v>
      </c>
      <c r="C11" s="1">
        <v>90</v>
      </c>
      <c r="D11" s="1">
        <v>72</v>
      </c>
      <c r="F11" s="2" t="s">
        <v>125</v>
      </c>
      <c r="G11" s="2" t="s">
        <v>126</v>
      </c>
      <c r="H11" s="2"/>
    </row>
    <row r="12" spans="1:8">
      <c r="A12" s="3" t="s">
        <v>127</v>
      </c>
      <c r="B12" s="1">
        <v>36</v>
      </c>
      <c r="C12" s="1"/>
      <c r="D12" s="1">
        <v>36</v>
      </c>
      <c r="F12" s="2" t="s">
        <v>41</v>
      </c>
      <c r="G12" s="2" t="s">
        <v>128</v>
      </c>
      <c r="H12" s="2" t="s">
        <v>129</v>
      </c>
    </row>
  </sheetData>
  <phoneticPr fontId="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0" sqref="F10"/>
    </sheetView>
  </sheetViews>
  <sheetFormatPr defaultColWidth="9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课程进度（旅游升学）</vt:lpstr>
      <vt:lpstr>学时安排</vt:lpstr>
      <vt:lpstr>公共课基本要求</vt:lpstr>
      <vt:lpstr>Sheet1</vt:lpstr>
      <vt:lpstr>'课程进度（旅游升学）'!Print_Area</vt:lpstr>
      <vt:lpstr>'课程进度（旅游升学）'!Print_Titles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2022-09-04T01:43:00Z</cp:lastPrinted>
  <dcterms:created xsi:type="dcterms:W3CDTF">2006-09-16T00:00:00Z</dcterms:created>
  <dcterms:modified xsi:type="dcterms:W3CDTF">2023-02-13T02:27:29Z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8CA4E96913234DD9BC3920465B02C50F</vt:lpwstr>
  </property>
  <property fmtid="{D5CDD505-2E9C-101B-9397-08002B2CF9AE}" pid="3" name="KSOProductBuildVer">
    <vt:lpwstr>2052-11.1.0.12980</vt:lpwstr>
  </property>
</Properties>
</file>